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pivotTables/pivotTable6.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jkp.ltjkpg.se\gem\Home04\summa\Dokument\_____Qulturum_data_\_____________________KARTOR_2018\TABLEAU\Underlag för analyser\"/>
    </mc:Choice>
  </mc:AlternateContent>
  <bookViews>
    <workbookView xWindow="240" yWindow="45" windowWidth="19440" windowHeight="13260" firstSheet="6" activeTab="6"/>
  </bookViews>
  <sheets>
    <sheet name="kommun_VC" sheetId="8" state="hidden" r:id="rId1"/>
    <sheet name="pivotter" sheetId="5" state="hidden" r:id="rId2"/>
    <sheet name="I50_J44" sheetId="1" state="hidden" r:id="rId3"/>
    <sheet name="listing65" sheetId="4" state="hidden" r:id="rId4"/>
    <sheet name="Blad2" sheetId="13" state="hidden" r:id="rId5"/>
    <sheet name="Blad4" sheetId="11" state="hidden" r:id="rId6"/>
    <sheet name="dashboards" sheetId="10" r:id="rId7"/>
    <sheet name="Blad1" sheetId="12" state="hidden" r:id="rId8"/>
  </sheets>
  <definedNames>
    <definedName name="_xlnm._FilterDatabase" localSheetId="2" hidden="1">I50_J44!$A$1:$T$281</definedName>
    <definedName name="_xlnm._FilterDatabase" localSheetId="0" hidden="1">kommun_VC!$A$1:$E$53</definedName>
    <definedName name="Utsnitt_Listad_vårdcentral">#N/A</definedName>
    <definedName name="Utsnitt_Område">#N/A</definedName>
  </definedNames>
  <calcPr calcId="162913"/>
  <pivotCaches>
    <pivotCache cacheId="157" r:id="rId9"/>
    <pivotCache cacheId="162" r:id="rId10"/>
  </pivotCaches>
  <extLst>
    <ext xmlns:x14="http://schemas.microsoft.com/office/spreadsheetml/2009/9/main" uri="{BBE1A952-AA13-448e-AADC-164F8A28A991}">
      <x14:slicerCaches>
        <x14:slicerCache r:id="rId11"/>
        <x14:slicerCache r:id="rId12"/>
      </x14:slicerCaches>
    </ext>
    <ext xmlns:x14="http://schemas.microsoft.com/office/spreadsheetml/2009/9/main" uri="{79F54976-1DA5-4618-B147-4CDE4B953A38}">
      <x14:workbookPr/>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C71" i="5" l="1"/>
  <c r="C70" i="5"/>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2" i="8"/>
  <c r="L282" i="1"/>
  <c r="T282" i="1"/>
  <c r="L283" i="1"/>
  <c r="T283" i="1"/>
  <c r="L284" i="1"/>
  <c r="T284" i="1"/>
  <c r="L285" i="1"/>
  <c r="T285" i="1"/>
  <c r="L286" i="1"/>
  <c r="T286" i="1"/>
  <c r="L287" i="1"/>
  <c r="T287" i="1"/>
  <c r="L288" i="1"/>
  <c r="T288" i="1"/>
  <c r="L289" i="1"/>
  <c r="T289" i="1"/>
  <c r="L290" i="1"/>
  <c r="T290" i="1"/>
  <c r="L291" i="1"/>
  <c r="T291" i="1"/>
  <c r="L292" i="1"/>
  <c r="T292" i="1"/>
  <c r="L293" i="1"/>
  <c r="T293" i="1"/>
  <c r="L294" i="1"/>
  <c r="T294" i="1"/>
  <c r="L295" i="1"/>
  <c r="T295" i="1"/>
  <c r="L296" i="1"/>
  <c r="T296" i="1"/>
  <c r="L297" i="1"/>
  <c r="T297" i="1"/>
  <c r="L298" i="1"/>
  <c r="T298" i="1"/>
  <c r="L299" i="1"/>
  <c r="T299" i="1"/>
  <c r="L300" i="1"/>
  <c r="T300" i="1"/>
  <c r="L301" i="1"/>
  <c r="T301" i="1"/>
  <c r="L302" i="1"/>
  <c r="T302" i="1"/>
  <c r="L303" i="1"/>
  <c r="T303" i="1"/>
  <c r="L304" i="1"/>
  <c r="T304" i="1"/>
  <c r="L305" i="1"/>
  <c r="T305" i="1"/>
  <c r="L306" i="1"/>
  <c r="T306" i="1"/>
  <c r="L307" i="1"/>
  <c r="T307" i="1"/>
  <c r="L308" i="1"/>
  <c r="T308" i="1"/>
  <c r="L309" i="1"/>
  <c r="T309" i="1"/>
  <c r="L310" i="1"/>
  <c r="T310" i="1"/>
  <c r="L311" i="1"/>
  <c r="T311" i="1"/>
  <c r="L312" i="1"/>
  <c r="T312" i="1"/>
  <c r="L313" i="1"/>
  <c r="T313" i="1"/>
  <c r="L314" i="1"/>
  <c r="T314" i="1"/>
  <c r="L315" i="1"/>
  <c r="T315" i="1"/>
  <c r="L316" i="1"/>
  <c r="T316" i="1"/>
  <c r="L317" i="1"/>
  <c r="T317" i="1"/>
  <c r="L318" i="1"/>
  <c r="T318" i="1"/>
  <c r="L319" i="1"/>
  <c r="T319" i="1"/>
  <c r="L320" i="1"/>
  <c r="T320" i="1"/>
  <c r="L321" i="1"/>
  <c r="T321" i="1"/>
  <c r="B320" i="1"/>
  <c r="B321" i="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2" i="4"/>
  <c r="B319" i="1"/>
  <c r="K319" i="1" s="1"/>
  <c r="B318" i="1"/>
  <c r="K318" i="1" s="1"/>
  <c r="B317" i="1"/>
  <c r="K317" i="1" s="1"/>
  <c r="B316" i="1"/>
  <c r="K316" i="1" s="1"/>
  <c r="B315" i="1"/>
  <c r="B314" i="1"/>
  <c r="K314" i="1" s="1"/>
  <c r="B313" i="1"/>
  <c r="K313" i="1" s="1"/>
  <c r="B312" i="1"/>
  <c r="K312" i="1" s="1"/>
  <c r="B311" i="1"/>
  <c r="K311" i="1" s="1"/>
  <c r="B310" i="1"/>
  <c r="K310" i="1" s="1"/>
  <c r="B309" i="1"/>
  <c r="K309" i="1" s="1"/>
  <c r="B308" i="1"/>
  <c r="K308" i="1" s="1"/>
  <c r="B307" i="1"/>
  <c r="B306" i="1"/>
  <c r="K306" i="1" s="1"/>
  <c r="B305" i="1"/>
  <c r="K305" i="1" s="1"/>
  <c r="B304" i="1"/>
  <c r="K304" i="1" s="1"/>
  <c r="B303" i="1"/>
  <c r="K303" i="1" s="1"/>
  <c r="B302" i="1"/>
  <c r="B301" i="1"/>
  <c r="K301" i="1" s="1"/>
  <c r="B300" i="1"/>
  <c r="K300" i="1" s="1"/>
  <c r="B299" i="1"/>
  <c r="B298" i="1"/>
  <c r="K298" i="1" s="1"/>
  <c r="B297" i="1"/>
  <c r="B296" i="1"/>
  <c r="K296" i="1" s="1"/>
  <c r="B295" i="1"/>
  <c r="K295" i="1" s="1"/>
  <c r="B294" i="1"/>
  <c r="K294" i="1" s="1"/>
  <c r="B293" i="1"/>
  <c r="K293" i="1" s="1"/>
  <c r="B292" i="1"/>
  <c r="K292" i="1" s="1"/>
  <c r="B291" i="1"/>
  <c r="B290" i="1"/>
  <c r="K290" i="1" s="1"/>
  <c r="B289" i="1"/>
  <c r="K289" i="1" s="1"/>
  <c r="B288" i="1"/>
  <c r="K288" i="1" s="1"/>
  <c r="B287" i="1"/>
  <c r="K287" i="1" s="1"/>
  <c r="B286" i="1"/>
  <c r="B285" i="1"/>
  <c r="K285" i="1" s="1"/>
  <c r="B284" i="1"/>
  <c r="K284" i="1" s="1"/>
  <c r="B283" i="1"/>
  <c r="B282" i="1"/>
  <c r="K282" i="1" s="1"/>
  <c r="B281" i="1"/>
  <c r="B280" i="1"/>
  <c r="K280" i="1" s="1"/>
  <c r="B279" i="1"/>
  <c r="B278" i="1"/>
  <c r="K278" i="1" s="1"/>
  <c r="B277" i="1"/>
  <c r="B276" i="1"/>
  <c r="K276" i="1" s="1"/>
  <c r="B275" i="1"/>
  <c r="K275" i="1" s="1"/>
  <c r="B274" i="1"/>
  <c r="K274" i="1" s="1"/>
  <c r="B273" i="1"/>
  <c r="B272" i="1"/>
  <c r="K272" i="1" s="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A2" i="1" s="1"/>
  <c r="N3" i="8"/>
  <c r="O3" i="8"/>
  <c r="N4" i="8"/>
  <c r="O4" i="8"/>
  <c r="N5" i="8"/>
  <c r="O5" i="8"/>
  <c r="N6" i="8"/>
  <c r="O6" i="8"/>
  <c r="N7" i="8"/>
  <c r="O7" i="8"/>
  <c r="N8" i="8"/>
  <c r="O8" i="8"/>
  <c r="N9" i="8"/>
  <c r="O9" i="8"/>
  <c r="N10" i="8"/>
  <c r="O10" i="8"/>
  <c r="N11" i="8"/>
  <c r="O11" i="8"/>
  <c r="N12" i="8"/>
  <c r="O12" i="8"/>
  <c r="N13" i="8"/>
  <c r="O13" i="8"/>
  <c r="N14" i="8"/>
  <c r="O14" i="8"/>
  <c r="N15" i="8"/>
  <c r="O15" i="8"/>
  <c r="N16" i="8"/>
  <c r="O16" i="8"/>
  <c r="N17" i="8"/>
  <c r="O17" i="8"/>
  <c r="N18" i="8"/>
  <c r="O18" i="8"/>
  <c r="N19" i="8"/>
  <c r="O19" i="8"/>
  <c r="N20" i="8"/>
  <c r="O20" i="8"/>
  <c r="N21" i="8"/>
  <c r="O21" i="8"/>
  <c r="N22" i="8"/>
  <c r="O22" i="8"/>
  <c r="N23" i="8"/>
  <c r="O23" i="8"/>
  <c r="N24" i="8"/>
  <c r="O24" i="8"/>
  <c r="N25" i="8"/>
  <c r="O25" i="8"/>
  <c r="N26" i="8"/>
  <c r="O26" i="8"/>
  <c r="N27" i="8"/>
  <c r="O27" i="8"/>
  <c r="N28" i="8"/>
  <c r="O28" i="8"/>
  <c r="N29" i="8"/>
  <c r="O29" i="8"/>
  <c r="N30" i="8"/>
  <c r="O30" i="8"/>
  <c r="N31" i="8"/>
  <c r="O31" i="8"/>
  <c r="N32" i="8"/>
  <c r="O32" i="8"/>
  <c r="N33" i="8"/>
  <c r="O33" i="8"/>
  <c r="N34" i="8"/>
  <c r="O34" i="8"/>
  <c r="N35" i="8"/>
  <c r="O35" i="8"/>
  <c r="N36" i="8"/>
  <c r="O36" i="8"/>
  <c r="N37" i="8"/>
  <c r="O37" i="8"/>
  <c r="N38" i="8"/>
  <c r="O38" i="8"/>
  <c r="N39" i="8"/>
  <c r="O39" i="8"/>
  <c r="N40" i="8"/>
  <c r="O40" i="8"/>
  <c r="N41" i="8"/>
  <c r="O41" i="8"/>
  <c r="O2" i="8"/>
  <c r="N2" i="8"/>
  <c r="K130" i="1" l="1"/>
  <c r="K66" i="1"/>
  <c r="K247" i="1"/>
  <c r="K189" i="1"/>
  <c r="K122" i="1"/>
  <c r="K58" i="1"/>
  <c r="K239" i="1"/>
  <c r="K181" i="1"/>
  <c r="K114" i="1"/>
  <c r="K50" i="1"/>
  <c r="K231" i="1"/>
  <c r="K173" i="1"/>
  <c r="K106" i="1"/>
  <c r="K42" i="1"/>
  <c r="K223" i="1"/>
  <c r="K162" i="1"/>
  <c r="K98" i="1"/>
  <c r="K34" i="1"/>
  <c r="K154" i="1"/>
  <c r="K90" i="1"/>
  <c r="K26" i="1"/>
  <c r="K267" i="1"/>
  <c r="K213" i="1"/>
  <c r="K146" i="1"/>
  <c r="K82" i="1"/>
  <c r="K18" i="1"/>
  <c r="K197" i="1"/>
  <c r="K259" i="1"/>
  <c r="K205" i="1"/>
  <c r="K138" i="1"/>
  <c r="K74" i="1"/>
  <c r="K10" i="1"/>
  <c r="K266" i="1"/>
  <c r="K258" i="1"/>
  <c r="K246" i="1"/>
  <c r="K238" i="1"/>
  <c r="K230" i="1"/>
  <c r="K222" i="1"/>
  <c r="K212" i="1"/>
  <c r="K204" i="1"/>
  <c r="K196" i="1"/>
  <c r="K188" i="1"/>
  <c r="K180" i="1"/>
  <c r="K172" i="1"/>
  <c r="K169" i="1"/>
  <c r="K161" i="1"/>
  <c r="K153" i="1"/>
  <c r="K145" i="1"/>
  <c r="K137" i="1"/>
  <c r="K129" i="1"/>
  <c r="K121" i="1"/>
  <c r="K113" i="1"/>
  <c r="K105" i="1"/>
  <c r="K97" i="1"/>
  <c r="K89" i="1"/>
  <c r="K81" i="1"/>
  <c r="K73" i="1"/>
  <c r="K65" i="1"/>
  <c r="K57" i="1"/>
  <c r="K49" i="1"/>
  <c r="K41" i="1"/>
  <c r="K33" i="1"/>
  <c r="K25" i="1"/>
  <c r="K17" i="1"/>
  <c r="K9" i="1"/>
  <c r="K315" i="1"/>
  <c r="K307" i="1"/>
  <c r="K299" i="1"/>
  <c r="K291" i="1"/>
  <c r="K283" i="1"/>
  <c r="K281" i="1"/>
  <c r="K273" i="1"/>
  <c r="K265" i="1"/>
  <c r="K257" i="1"/>
  <c r="K253" i="1"/>
  <c r="K245" i="1"/>
  <c r="K237" i="1"/>
  <c r="K229" i="1"/>
  <c r="K221" i="1"/>
  <c r="K211" i="1"/>
  <c r="K203" i="1"/>
  <c r="K195" i="1"/>
  <c r="K187" i="1"/>
  <c r="K179" i="1"/>
  <c r="K171" i="1"/>
  <c r="K168" i="1"/>
  <c r="K160" i="1"/>
  <c r="K152" i="1"/>
  <c r="K144" i="1"/>
  <c r="K136" i="1"/>
  <c r="K128" i="1"/>
  <c r="K120" i="1"/>
  <c r="K112" i="1"/>
  <c r="K104" i="1"/>
  <c r="K96" i="1"/>
  <c r="K88" i="1"/>
  <c r="K80" i="1"/>
  <c r="K72" i="1"/>
  <c r="K64" i="1"/>
  <c r="K56" i="1"/>
  <c r="K48" i="1"/>
  <c r="K40" i="1"/>
  <c r="K32" i="1"/>
  <c r="K24" i="1"/>
  <c r="K16" i="1"/>
  <c r="K8" i="1"/>
  <c r="K2" i="1"/>
  <c r="K264" i="1"/>
  <c r="K256" i="1"/>
  <c r="K252" i="1"/>
  <c r="K244" i="1"/>
  <c r="K236" i="1"/>
  <c r="K228" i="1"/>
  <c r="K220" i="1"/>
  <c r="K218" i="1"/>
  <c r="K210" i="1"/>
  <c r="K202" i="1"/>
  <c r="K194" i="1"/>
  <c r="K186" i="1"/>
  <c r="K178" i="1"/>
  <c r="K170" i="1"/>
  <c r="K167" i="1"/>
  <c r="K159" i="1"/>
  <c r="K151" i="1"/>
  <c r="K143" i="1"/>
  <c r="K135" i="1"/>
  <c r="K127" i="1"/>
  <c r="K119" i="1"/>
  <c r="K111" i="1"/>
  <c r="K103" i="1"/>
  <c r="K95" i="1"/>
  <c r="K87" i="1"/>
  <c r="K79" i="1"/>
  <c r="K71" i="1"/>
  <c r="K63" i="1"/>
  <c r="K55" i="1"/>
  <c r="K47" i="1"/>
  <c r="K39" i="1"/>
  <c r="K31" i="1"/>
  <c r="K23" i="1"/>
  <c r="K15" i="1"/>
  <c r="K7" i="1"/>
  <c r="K321" i="1"/>
  <c r="K297" i="1"/>
  <c r="K279" i="1"/>
  <c r="K271" i="1"/>
  <c r="K263" i="1"/>
  <c r="K255" i="1"/>
  <c r="K251" i="1"/>
  <c r="K243" i="1"/>
  <c r="K235" i="1"/>
  <c r="K227" i="1"/>
  <c r="K219" i="1"/>
  <c r="K217" i="1"/>
  <c r="K209" i="1"/>
  <c r="K201" i="1"/>
  <c r="K193" i="1"/>
  <c r="K185" i="1"/>
  <c r="K177" i="1"/>
  <c r="K166" i="1"/>
  <c r="K158" i="1"/>
  <c r="K150" i="1"/>
  <c r="K142" i="1"/>
  <c r="K134" i="1"/>
  <c r="K126" i="1"/>
  <c r="K118" i="1"/>
  <c r="K110" i="1"/>
  <c r="K102" i="1"/>
  <c r="K94" i="1"/>
  <c r="K86" i="1"/>
  <c r="K78" i="1"/>
  <c r="K70" i="1"/>
  <c r="K62" i="1"/>
  <c r="K54" i="1"/>
  <c r="K46" i="1"/>
  <c r="K38" i="1"/>
  <c r="K30" i="1"/>
  <c r="K22" i="1"/>
  <c r="K14" i="1"/>
  <c r="K6" i="1"/>
  <c r="K320" i="1"/>
  <c r="K270" i="1"/>
  <c r="K262" i="1"/>
  <c r="K254" i="1"/>
  <c r="K250" i="1"/>
  <c r="K242" i="1"/>
  <c r="K234" i="1"/>
  <c r="K226" i="1"/>
  <c r="K216" i="1"/>
  <c r="K208" i="1"/>
  <c r="K200" i="1"/>
  <c r="K192" i="1"/>
  <c r="K184" i="1"/>
  <c r="K176" i="1"/>
  <c r="K165" i="1"/>
  <c r="K157" i="1"/>
  <c r="K149" i="1"/>
  <c r="K141" i="1"/>
  <c r="K133" i="1"/>
  <c r="K125" i="1"/>
  <c r="K117" i="1"/>
  <c r="K109" i="1"/>
  <c r="K101" i="1"/>
  <c r="K93" i="1"/>
  <c r="K85" i="1"/>
  <c r="K77" i="1"/>
  <c r="K69" i="1"/>
  <c r="K61" i="1"/>
  <c r="K53" i="1"/>
  <c r="K45" i="1"/>
  <c r="K37" i="1"/>
  <c r="K29" i="1"/>
  <c r="K21" i="1"/>
  <c r="K13" i="1"/>
  <c r="K5" i="1"/>
  <c r="K277" i="1"/>
  <c r="K269" i="1"/>
  <c r="K261" i="1"/>
  <c r="K249" i="1"/>
  <c r="K241" i="1"/>
  <c r="K233" i="1"/>
  <c r="K225" i="1"/>
  <c r="K215" i="1"/>
  <c r="K207" i="1"/>
  <c r="K199" i="1"/>
  <c r="K191" i="1"/>
  <c r="K183" i="1"/>
  <c r="K175" i="1"/>
  <c r="K164" i="1"/>
  <c r="K156" i="1"/>
  <c r="K148" i="1"/>
  <c r="K140" i="1"/>
  <c r="K132" i="1"/>
  <c r="K124" i="1"/>
  <c r="K116" i="1"/>
  <c r="K108" i="1"/>
  <c r="K100" i="1"/>
  <c r="K92" i="1"/>
  <c r="K84" i="1"/>
  <c r="K76" i="1"/>
  <c r="K68" i="1"/>
  <c r="K60" i="1"/>
  <c r="K52" i="1"/>
  <c r="K44" i="1"/>
  <c r="K36" i="1"/>
  <c r="K28" i="1"/>
  <c r="K20" i="1"/>
  <c r="K12" i="1"/>
  <c r="K4" i="1"/>
  <c r="K302" i="1"/>
  <c r="K286" i="1"/>
  <c r="K268" i="1"/>
  <c r="K260" i="1"/>
  <c r="K248" i="1"/>
  <c r="K240" i="1"/>
  <c r="K232" i="1"/>
  <c r="K224" i="1"/>
  <c r="K214" i="1"/>
  <c r="K206" i="1"/>
  <c r="K198" i="1"/>
  <c r="K190" i="1"/>
  <c r="K182" i="1"/>
  <c r="K174" i="1"/>
  <c r="K163" i="1"/>
  <c r="K155" i="1"/>
  <c r="K147" i="1"/>
  <c r="K139" i="1"/>
  <c r="K131" i="1"/>
  <c r="K123" i="1"/>
  <c r="K115" i="1"/>
  <c r="K107" i="1"/>
  <c r="K99" i="1"/>
  <c r="K91" i="1"/>
  <c r="K83" i="1"/>
  <c r="K75" i="1"/>
  <c r="K67" i="1"/>
  <c r="K59" i="1"/>
  <c r="K51" i="1"/>
  <c r="K43" i="1"/>
  <c r="K35" i="1"/>
  <c r="K27" i="1"/>
  <c r="K19" i="1"/>
  <c r="K11" i="1"/>
  <c r="K3" i="1"/>
  <c r="N42" i="13"/>
  <c r="N3" i="13"/>
  <c r="N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S198" i="1" l="1"/>
  <c r="T198" i="1"/>
  <c r="S199" i="1"/>
  <c r="T199" i="1"/>
  <c r="S200" i="1"/>
  <c r="T200" i="1"/>
  <c r="S201" i="1"/>
  <c r="T201" i="1"/>
  <c r="S202" i="1"/>
  <c r="T202" i="1"/>
  <c r="S203" i="1"/>
  <c r="T203" i="1"/>
  <c r="S204" i="1"/>
  <c r="T204" i="1"/>
  <c r="S205" i="1"/>
  <c r="T205" i="1"/>
  <c r="S206" i="1"/>
  <c r="T206" i="1"/>
  <c r="S207" i="1"/>
  <c r="T207" i="1"/>
  <c r="S208" i="1"/>
  <c r="T208" i="1"/>
  <c r="S209" i="1"/>
  <c r="T209" i="1"/>
  <c r="S210" i="1"/>
  <c r="T210" i="1"/>
  <c r="S211" i="1"/>
  <c r="T211" i="1"/>
  <c r="S212" i="1"/>
  <c r="T212" i="1"/>
  <c r="S213" i="1"/>
  <c r="T213" i="1"/>
  <c r="S214" i="1"/>
  <c r="T214" i="1"/>
  <c r="S215" i="1"/>
  <c r="T215" i="1"/>
  <c r="S216" i="1"/>
  <c r="T216" i="1"/>
  <c r="S217" i="1"/>
  <c r="T217" i="1"/>
  <c r="S218" i="1"/>
  <c r="T218" i="1"/>
  <c r="S219" i="1"/>
  <c r="T219" i="1"/>
  <c r="S220" i="1"/>
  <c r="T220" i="1"/>
  <c r="S221" i="1"/>
  <c r="T221" i="1"/>
  <c r="S222" i="1"/>
  <c r="T222" i="1"/>
  <c r="S223" i="1"/>
  <c r="T223" i="1"/>
  <c r="S224" i="1"/>
  <c r="T224" i="1"/>
  <c r="S225" i="1"/>
  <c r="T225" i="1"/>
  <c r="S226" i="1"/>
  <c r="T226" i="1"/>
  <c r="S227" i="1"/>
  <c r="T227" i="1"/>
  <c r="S228"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N2" i="13" l="1"/>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L2" i="1" l="1"/>
  <c r="S193" i="1" l="1"/>
  <c r="S194" i="1"/>
  <c r="S195" i="1"/>
  <c r="S196" i="1"/>
  <c r="S197" i="1"/>
  <c r="S173" i="1"/>
  <c r="S174" i="1"/>
  <c r="S175" i="1"/>
  <c r="S176" i="1"/>
  <c r="S177" i="1"/>
  <c r="S178" i="1"/>
  <c r="S179" i="1"/>
  <c r="S180" i="1"/>
  <c r="S181" i="1"/>
  <c r="S182" i="1"/>
  <c r="S183" i="1"/>
  <c r="S184" i="1"/>
  <c r="S185" i="1"/>
  <c r="S186" i="1"/>
  <c r="S187" i="1"/>
  <c r="S188" i="1"/>
  <c r="S189" i="1"/>
  <c r="S190" i="1"/>
  <c r="S191" i="1"/>
  <c r="S192" i="1"/>
  <c r="C51" i="5"/>
  <c r="C50" i="5"/>
  <c r="D50" i="5" l="1"/>
  <c r="D51" i="5"/>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2" i="4"/>
  <c r="W10" i="1"/>
  <c r="M254" i="1" l="1"/>
  <c r="M257" i="1"/>
  <c r="M260" i="1"/>
  <c r="M255" i="1"/>
  <c r="M258" i="1"/>
  <c r="M259" i="1"/>
  <c r="M318" i="1"/>
  <c r="M256" i="1"/>
  <c r="M163" i="1"/>
  <c r="M167" i="1"/>
  <c r="M168" i="1"/>
  <c r="M164" i="1"/>
  <c r="M165" i="1"/>
  <c r="M305" i="1"/>
  <c r="M169" i="1"/>
  <c r="M166" i="1"/>
  <c r="M108" i="1"/>
  <c r="M112" i="1"/>
  <c r="M107" i="1"/>
  <c r="M111" i="1"/>
  <c r="M109" i="1"/>
  <c r="M297" i="1"/>
  <c r="M110" i="1"/>
  <c r="M113" i="1"/>
  <c r="M52" i="1"/>
  <c r="M51" i="1"/>
  <c r="M55" i="1"/>
  <c r="M56" i="1"/>
  <c r="M54" i="1"/>
  <c r="M53" i="1"/>
  <c r="M57" i="1"/>
  <c r="M289" i="1"/>
  <c r="M62" i="1"/>
  <c r="M61" i="1"/>
  <c r="M58" i="1"/>
  <c r="M59" i="1"/>
  <c r="M63" i="1"/>
  <c r="M290" i="1"/>
  <c r="M60" i="1"/>
  <c r="M64" i="1"/>
  <c r="M193" i="1"/>
  <c r="M192" i="1"/>
  <c r="M196" i="1"/>
  <c r="M191" i="1"/>
  <c r="M194" i="1"/>
  <c r="M195" i="1"/>
  <c r="M197" i="1"/>
  <c r="M309" i="1"/>
  <c r="M209" i="1"/>
  <c r="M206" i="1"/>
  <c r="M205" i="1"/>
  <c r="M208" i="1"/>
  <c r="M207" i="1"/>
  <c r="M210" i="1"/>
  <c r="M211" i="1"/>
  <c r="M311" i="1"/>
  <c r="M252" i="1"/>
  <c r="M253" i="1"/>
  <c r="M247" i="1"/>
  <c r="M250" i="1"/>
  <c r="M251" i="1"/>
  <c r="M248" i="1"/>
  <c r="M249" i="1"/>
  <c r="M317" i="1"/>
  <c r="M159" i="1"/>
  <c r="M162" i="1"/>
  <c r="M160" i="1"/>
  <c r="M156" i="1"/>
  <c r="M157" i="1"/>
  <c r="M158" i="1"/>
  <c r="M161" i="1"/>
  <c r="M304" i="1"/>
  <c r="M37" i="1"/>
  <c r="M39" i="1"/>
  <c r="M42" i="1"/>
  <c r="M43" i="1"/>
  <c r="M287" i="1"/>
  <c r="M40" i="1"/>
  <c r="M38" i="1"/>
  <c r="M41" i="1"/>
  <c r="M137" i="1"/>
  <c r="M136" i="1"/>
  <c r="M141" i="1"/>
  <c r="M140" i="1"/>
  <c r="M301" i="1"/>
  <c r="M135" i="1"/>
  <c r="M138" i="1"/>
  <c r="M139" i="1"/>
  <c r="M214" i="1"/>
  <c r="M213" i="1"/>
  <c r="M216" i="1"/>
  <c r="M217" i="1"/>
  <c r="M212" i="1"/>
  <c r="M215" i="1"/>
  <c r="M218" i="1"/>
  <c r="M312" i="1"/>
  <c r="M202" i="1"/>
  <c r="M198" i="1"/>
  <c r="M201" i="1"/>
  <c r="M203" i="1"/>
  <c r="M200" i="1"/>
  <c r="M310" i="1"/>
  <c r="M199" i="1"/>
  <c r="M204" i="1"/>
  <c r="M288" i="1"/>
  <c r="M47" i="1"/>
  <c r="M50" i="1"/>
  <c r="M44" i="1"/>
  <c r="M46" i="1"/>
  <c r="M48" i="1"/>
  <c r="M49" i="1"/>
  <c r="M45" i="1"/>
  <c r="M95" i="1"/>
  <c r="M93" i="1"/>
  <c r="M98" i="1"/>
  <c r="M99" i="1"/>
  <c r="M295" i="1"/>
  <c r="M94" i="1"/>
  <c r="M97" i="1"/>
  <c r="M96" i="1"/>
  <c r="M190" i="1"/>
  <c r="M308" i="1"/>
  <c r="M189" i="1"/>
  <c r="M186" i="1"/>
  <c r="M188" i="1"/>
  <c r="M187" i="1"/>
  <c r="M184" i="1"/>
  <c r="M185" i="1"/>
  <c r="M142" i="1"/>
  <c r="M145" i="1"/>
  <c r="M144" i="1"/>
  <c r="M148" i="1"/>
  <c r="M302" i="1"/>
  <c r="M143" i="1"/>
  <c r="M146" i="1"/>
  <c r="M147" i="1"/>
  <c r="M31" i="1"/>
  <c r="M34" i="1"/>
  <c r="M35" i="1"/>
  <c r="M36" i="1"/>
  <c r="M286" i="1"/>
  <c r="M30" i="1"/>
  <c r="M33" i="1"/>
  <c r="M32" i="1"/>
  <c r="M321" i="1"/>
  <c r="M276" i="1"/>
  <c r="M277" i="1"/>
  <c r="M281" i="1"/>
  <c r="M280" i="1"/>
  <c r="M275" i="1"/>
  <c r="M278" i="1"/>
  <c r="M279" i="1"/>
  <c r="M178" i="1"/>
  <c r="M179" i="1"/>
  <c r="M183" i="1"/>
  <c r="M180" i="1"/>
  <c r="M181" i="1"/>
  <c r="M177" i="1"/>
  <c r="M307" i="1"/>
  <c r="M182" i="1"/>
  <c r="M80" i="1"/>
  <c r="M85" i="1"/>
  <c r="M293" i="1"/>
  <c r="M84" i="1"/>
  <c r="M81" i="1"/>
  <c r="M79" i="1"/>
  <c r="M82" i="1"/>
  <c r="M83" i="1"/>
  <c r="M274" i="1"/>
  <c r="M270" i="1"/>
  <c r="M273" i="1"/>
  <c r="M272" i="1"/>
  <c r="M320" i="1"/>
  <c r="M271" i="1"/>
  <c r="M268" i="1"/>
  <c r="M269" i="1"/>
  <c r="M292" i="1"/>
  <c r="M73" i="1"/>
  <c r="M74" i="1"/>
  <c r="M77" i="1"/>
  <c r="M78" i="1"/>
  <c r="M75" i="1"/>
  <c r="M76" i="1"/>
  <c r="M72" i="1"/>
  <c r="M20" i="1"/>
  <c r="M21" i="1"/>
  <c r="M17" i="1"/>
  <c r="M16" i="1"/>
  <c r="M22" i="1"/>
  <c r="M284" i="1"/>
  <c r="M18" i="1"/>
  <c r="M19" i="1"/>
  <c r="M4" i="1"/>
  <c r="M6" i="1"/>
  <c r="M8" i="1"/>
  <c r="M2" i="1"/>
  <c r="M3" i="1"/>
  <c r="M282" i="1"/>
  <c r="M7" i="1"/>
  <c r="M5" i="1"/>
  <c r="M298" i="1"/>
  <c r="M116" i="1"/>
  <c r="M115" i="1"/>
  <c r="M114" i="1"/>
  <c r="M120" i="1"/>
  <c r="M117" i="1"/>
  <c r="M119" i="1"/>
  <c r="M118" i="1"/>
  <c r="M104" i="1"/>
  <c r="M101" i="1"/>
  <c r="M103" i="1"/>
  <c r="M106" i="1"/>
  <c r="M296" i="1"/>
  <c r="M102" i="1"/>
  <c r="M100" i="1"/>
  <c r="M105" i="1"/>
  <c r="M242" i="1"/>
  <c r="M243" i="1"/>
  <c r="M244" i="1"/>
  <c r="M245" i="1"/>
  <c r="M316" i="1"/>
  <c r="M240" i="1"/>
  <c r="M241" i="1"/>
  <c r="M246" i="1"/>
  <c r="M149" i="1"/>
  <c r="M150" i="1"/>
  <c r="M153" i="1"/>
  <c r="M303" i="1"/>
  <c r="M152" i="1"/>
  <c r="M151" i="1"/>
  <c r="M154" i="1"/>
  <c r="M155" i="1"/>
  <c r="M234" i="1"/>
  <c r="M235" i="1"/>
  <c r="M315" i="1"/>
  <c r="M239" i="1"/>
  <c r="M233" i="1"/>
  <c r="M237" i="1"/>
  <c r="M238" i="1"/>
  <c r="M236" i="1"/>
  <c r="M92" i="1"/>
  <c r="M86" i="1"/>
  <c r="M89" i="1"/>
  <c r="M88" i="1"/>
  <c r="M87" i="1"/>
  <c r="M90" i="1"/>
  <c r="M91" i="1"/>
  <c r="M294" i="1"/>
  <c r="M226" i="1"/>
  <c r="M227" i="1"/>
  <c r="M231" i="1"/>
  <c r="M314" i="1"/>
  <c r="M232" i="1"/>
  <c r="M230" i="1"/>
  <c r="M228" i="1"/>
  <c r="M229" i="1"/>
  <c r="M285" i="1"/>
  <c r="M25" i="1"/>
  <c r="M24" i="1"/>
  <c r="M28" i="1"/>
  <c r="M23" i="1"/>
  <c r="M26" i="1"/>
  <c r="M29" i="1"/>
  <c r="M27" i="1"/>
  <c r="M223" i="1"/>
  <c r="M224" i="1"/>
  <c r="M225" i="1"/>
  <c r="M222" i="1"/>
  <c r="M220" i="1"/>
  <c r="M313" i="1"/>
  <c r="M221" i="1"/>
  <c r="M219" i="1"/>
  <c r="M128" i="1"/>
  <c r="M129" i="1"/>
  <c r="M300" i="1"/>
  <c r="M134" i="1"/>
  <c r="M133" i="1"/>
  <c r="M132" i="1"/>
  <c r="M130" i="1"/>
  <c r="M131" i="1"/>
  <c r="M264" i="1"/>
  <c r="M262" i="1"/>
  <c r="M265" i="1"/>
  <c r="M319" i="1"/>
  <c r="M263" i="1"/>
  <c r="M267" i="1"/>
  <c r="M261" i="1"/>
  <c r="M266" i="1"/>
  <c r="M172" i="1"/>
  <c r="M170" i="1"/>
  <c r="M171" i="1"/>
  <c r="M175" i="1"/>
  <c r="M173" i="1"/>
  <c r="M176" i="1"/>
  <c r="M174" i="1"/>
  <c r="M306" i="1"/>
  <c r="M126" i="1"/>
  <c r="M125" i="1"/>
  <c r="M124" i="1"/>
  <c r="M122" i="1"/>
  <c r="M123" i="1"/>
  <c r="M127" i="1"/>
  <c r="M121" i="1"/>
  <c r="M299" i="1"/>
  <c r="M65" i="1"/>
  <c r="M70" i="1"/>
  <c r="M68" i="1"/>
  <c r="M71" i="1"/>
  <c r="M69" i="1"/>
  <c r="M291" i="1"/>
  <c r="M66" i="1"/>
  <c r="M67" i="1"/>
  <c r="M9" i="1"/>
  <c r="M14" i="1"/>
  <c r="M283" i="1"/>
  <c r="M10" i="1"/>
  <c r="M11" i="1"/>
  <c r="M12" i="1"/>
  <c r="M15" i="1"/>
  <c r="M13" i="1"/>
  <c r="N2" i="1"/>
  <c r="N252" i="1"/>
  <c r="N190" i="1"/>
  <c r="N20" i="1"/>
  <c r="N112" i="1"/>
  <c r="N136" i="1"/>
  <c r="N276" i="1"/>
  <c r="N101" i="1"/>
  <c r="N129" i="1"/>
  <c r="N107" i="1"/>
  <c r="N141" i="1"/>
  <c r="N277" i="1"/>
  <c r="N103" i="1"/>
  <c r="N300" i="1"/>
  <c r="N111" i="1"/>
  <c r="N140" i="1"/>
  <c r="N281" i="1"/>
  <c r="N245" i="1"/>
  <c r="N207" i="1"/>
  <c r="N295" i="1"/>
  <c r="N78" i="1"/>
  <c r="N87" i="1"/>
  <c r="N69" i="1"/>
  <c r="N211" i="1"/>
  <c r="N97" i="1"/>
  <c r="N76" i="1"/>
  <c r="N91" i="1"/>
  <c r="N66" i="1"/>
  <c r="N264" i="1"/>
  <c r="N239" i="1"/>
  <c r="N122" i="1"/>
  <c r="N297" i="1"/>
  <c r="N135" i="1"/>
  <c r="N275" i="1"/>
  <c r="N102" i="1"/>
  <c r="N279" i="1"/>
  <c r="N45" i="1"/>
  <c r="N64" i="1"/>
  <c r="N27" i="1"/>
  <c r="N204" i="1"/>
  <c r="N9" i="1"/>
  <c r="N94" i="1"/>
  <c r="N32" i="1"/>
  <c r="N49" i="1"/>
  <c r="N40" i="1"/>
  <c r="N41" i="1"/>
  <c r="N254" i="1"/>
  <c r="N159" i="1"/>
  <c r="N142" i="1"/>
  <c r="N4" i="1"/>
  <c r="N51" i="1"/>
  <c r="N213" i="1"/>
  <c r="N179" i="1"/>
  <c r="N243" i="1"/>
  <c r="N262" i="1"/>
  <c r="N55" i="1"/>
  <c r="N216" i="1"/>
  <c r="N183" i="1"/>
  <c r="N244" i="1"/>
  <c r="N265" i="1"/>
  <c r="N56" i="1"/>
  <c r="N217" i="1"/>
  <c r="N180" i="1"/>
  <c r="N303" i="1"/>
  <c r="N251" i="1"/>
  <c r="N188" i="1"/>
  <c r="N22" i="1"/>
  <c r="N232" i="1"/>
  <c r="N11" i="1"/>
  <c r="N249" i="1"/>
  <c r="N184" i="1"/>
  <c r="N18" i="1"/>
  <c r="N228" i="1"/>
  <c r="N15" i="1"/>
  <c r="N172" i="1"/>
  <c r="N88" i="1"/>
  <c r="N71" i="1"/>
  <c r="N53" i="1"/>
  <c r="N215" i="1"/>
  <c r="N177" i="1"/>
  <c r="N26" i="1"/>
  <c r="N5" i="1"/>
  <c r="N185" i="1"/>
  <c r="N317" i="1"/>
  <c r="N266" i="1"/>
  <c r="N147" i="1"/>
  <c r="N133" i="1"/>
  <c r="N138" i="1"/>
  <c r="N226" i="1"/>
  <c r="N210" i="1"/>
  <c r="N306" i="1"/>
  <c r="N105" i="1"/>
  <c r="N240" i="1"/>
  <c r="N166" i="1"/>
  <c r="N163" i="1"/>
  <c r="N37" i="1"/>
  <c r="N31" i="1"/>
  <c r="N298" i="1"/>
  <c r="N61" i="1"/>
  <c r="N198" i="1"/>
  <c r="N85" i="1"/>
  <c r="N150" i="1"/>
  <c r="N170" i="1"/>
  <c r="N58" i="1"/>
  <c r="N201" i="1"/>
  <c r="N293" i="1"/>
  <c r="N153" i="1"/>
  <c r="N171" i="1"/>
  <c r="N59" i="1"/>
  <c r="N203" i="1"/>
  <c r="N84" i="1"/>
  <c r="N258" i="1"/>
  <c r="N157" i="1"/>
  <c r="N302" i="1"/>
  <c r="N3" i="1"/>
  <c r="N23" i="1"/>
  <c r="N318" i="1"/>
  <c r="N161" i="1"/>
  <c r="N146" i="1"/>
  <c r="N7" i="1"/>
  <c r="N29" i="1"/>
  <c r="N234" i="1"/>
  <c r="N126" i="1"/>
  <c r="N314" i="1"/>
  <c r="N10" i="1"/>
  <c r="N290" i="1"/>
  <c r="N310" i="1"/>
  <c r="N79" i="1"/>
  <c r="N313" i="1"/>
  <c r="N155" i="1"/>
  <c r="N269" i="1"/>
  <c r="N139" i="1"/>
  <c r="N13" i="1"/>
  <c r="N83" i="1"/>
  <c r="N72" i="1"/>
  <c r="N280" i="1"/>
  <c r="N100" i="1"/>
  <c r="N267" i="1"/>
  <c r="N294" i="1"/>
  <c r="N238" i="1"/>
  <c r="N117" i="1"/>
  <c r="N67" i="1"/>
  <c r="N108" i="1"/>
  <c r="N137" i="1"/>
  <c r="N321" i="1"/>
  <c r="N104" i="1"/>
  <c r="N192" i="1"/>
  <c r="N47" i="1"/>
  <c r="N270" i="1"/>
  <c r="N235" i="1"/>
  <c r="N125" i="1"/>
  <c r="N196" i="1"/>
  <c r="N50" i="1"/>
  <c r="N273" i="1"/>
  <c r="N315" i="1"/>
  <c r="N124" i="1"/>
  <c r="N191" i="1"/>
  <c r="N44" i="1"/>
  <c r="N272" i="1"/>
  <c r="N165" i="1"/>
  <c r="N287" i="1"/>
  <c r="N286" i="1"/>
  <c r="N120" i="1"/>
  <c r="N220" i="1"/>
  <c r="N169" i="1"/>
  <c r="N38" i="1"/>
  <c r="N33" i="1"/>
  <c r="N119" i="1"/>
  <c r="N221" i="1"/>
  <c r="N92" i="1"/>
  <c r="N65" i="1"/>
  <c r="N28" i="1"/>
  <c r="N151" i="1"/>
  <c r="N195" i="1"/>
  <c r="N48" i="1"/>
  <c r="N271" i="1"/>
  <c r="N132" i="1"/>
  <c r="N229" i="1"/>
  <c r="N118" i="1"/>
  <c r="N96" i="1"/>
  <c r="N237" i="1"/>
  <c r="N301" i="1"/>
  <c r="N278" i="1"/>
  <c r="N222" i="1"/>
  <c r="N176" i="1"/>
  <c r="N230" i="1"/>
  <c r="N268" i="1"/>
  <c r="N30" i="1"/>
  <c r="N52" i="1"/>
  <c r="N214" i="1"/>
  <c r="N178" i="1"/>
  <c r="N242" i="1"/>
  <c r="N206" i="1"/>
  <c r="N93" i="1"/>
  <c r="N73" i="1"/>
  <c r="N86" i="1"/>
  <c r="N70" i="1"/>
  <c r="N205" i="1"/>
  <c r="N98" i="1"/>
  <c r="N74" i="1"/>
  <c r="N89" i="1"/>
  <c r="N68" i="1"/>
  <c r="N208" i="1"/>
  <c r="N99" i="1"/>
  <c r="N77" i="1"/>
  <c r="N109" i="1"/>
  <c r="N296" i="1"/>
  <c r="N110" i="1"/>
  <c r="N130" i="1"/>
  <c r="N75" i="1"/>
  <c r="N175" i="1"/>
  <c r="N246" i="1"/>
  <c r="N62" i="1"/>
  <c r="N202" i="1"/>
  <c r="N80" i="1"/>
  <c r="N149" i="1"/>
  <c r="N253" i="1"/>
  <c r="N308" i="1"/>
  <c r="N21" i="1"/>
  <c r="N227" i="1"/>
  <c r="N14" i="1"/>
  <c r="N247" i="1"/>
  <c r="N189" i="1"/>
  <c r="N17" i="1"/>
  <c r="N231" i="1"/>
  <c r="N283" i="1"/>
  <c r="N250" i="1"/>
  <c r="N186" i="1"/>
  <c r="N16" i="1"/>
  <c r="N54" i="1"/>
  <c r="N212" i="1"/>
  <c r="N181" i="1"/>
  <c r="N316" i="1"/>
  <c r="N263" i="1"/>
  <c r="N57" i="1"/>
  <c r="N218" i="1"/>
  <c r="N307" i="1"/>
  <c r="N241" i="1"/>
  <c r="N261" i="1"/>
  <c r="N285" i="1"/>
  <c r="N90" i="1"/>
  <c r="N134" i="1"/>
  <c r="N12" i="1"/>
  <c r="N248" i="1"/>
  <c r="N187" i="1"/>
  <c r="N284" i="1"/>
  <c r="N291" i="1"/>
  <c r="N256" i="1"/>
  <c r="N219" i="1"/>
  <c r="N182" i="1"/>
  <c r="N113" i="1"/>
  <c r="N236" i="1"/>
  <c r="N36" i="1"/>
  <c r="N233" i="1"/>
  <c r="N128" i="1"/>
  <c r="N304" i="1"/>
  <c r="N193" i="1"/>
  <c r="N288" i="1"/>
  <c r="N274" i="1"/>
  <c r="N257" i="1"/>
  <c r="N162" i="1"/>
  <c r="N145" i="1"/>
  <c r="N6" i="1"/>
  <c r="N25" i="1"/>
  <c r="N260" i="1"/>
  <c r="N160" i="1"/>
  <c r="N144" i="1"/>
  <c r="N8" i="1"/>
  <c r="N24" i="1"/>
  <c r="N255" i="1"/>
  <c r="N156" i="1"/>
  <c r="N148" i="1"/>
  <c r="N114" i="1"/>
  <c r="N63" i="1"/>
  <c r="N200" i="1"/>
  <c r="N81" i="1"/>
  <c r="N152" i="1"/>
  <c r="N173" i="1"/>
  <c r="N60" i="1"/>
  <c r="N199" i="1"/>
  <c r="N82" i="1"/>
  <c r="N154" i="1"/>
  <c r="N174" i="1"/>
  <c r="N223" i="1"/>
  <c r="N127" i="1"/>
  <c r="N319" i="1"/>
  <c r="N259" i="1"/>
  <c r="N158" i="1"/>
  <c r="N143" i="1"/>
  <c r="N282" i="1"/>
  <c r="N289" i="1"/>
  <c r="N309" i="1"/>
  <c r="N299" i="1"/>
  <c r="N19" i="1"/>
  <c r="N311" i="1"/>
  <c r="N131" i="1"/>
  <c r="N35" i="1"/>
  <c r="N106" i="1"/>
  <c r="N46" i="1"/>
  <c r="N123" i="1"/>
  <c r="N121" i="1"/>
  <c r="N312" i="1"/>
  <c r="N209" i="1"/>
  <c r="N95" i="1"/>
  <c r="N292" i="1"/>
  <c r="N167" i="1"/>
  <c r="N39" i="1"/>
  <c r="N34" i="1"/>
  <c r="N116" i="1"/>
  <c r="N224" i="1"/>
  <c r="N168" i="1"/>
  <c r="N42" i="1"/>
  <c r="N115" i="1"/>
  <c r="N225" i="1"/>
  <c r="N164" i="1"/>
  <c r="N43" i="1"/>
  <c r="N194" i="1"/>
  <c r="N320" i="1"/>
  <c r="N197" i="1"/>
  <c r="N305" i="1"/>
  <c r="Q67" i="1" l="1"/>
  <c r="P67" i="1"/>
  <c r="R67" i="1"/>
  <c r="O67" i="1"/>
  <c r="R131" i="1"/>
  <c r="P131" i="1"/>
  <c r="Q131" i="1"/>
  <c r="O131" i="1"/>
  <c r="R236" i="1"/>
  <c r="O236" i="1"/>
  <c r="Q236" i="1"/>
  <c r="P236" i="1"/>
  <c r="P105" i="1"/>
  <c r="Q105" i="1"/>
  <c r="O105" i="1"/>
  <c r="R105" i="1"/>
  <c r="R72" i="1"/>
  <c r="P72" i="1"/>
  <c r="Q72" i="1"/>
  <c r="O72" i="1"/>
  <c r="Q83" i="1"/>
  <c r="R83" i="1"/>
  <c r="P83" i="1"/>
  <c r="O83" i="1"/>
  <c r="Q147" i="1"/>
  <c r="O147" i="1"/>
  <c r="R147" i="1"/>
  <c r="P147" i="1"/>
  <c r="R204" i="1"/>
  <c r="O204" i="1"/>
  <c r="P204" i="1"/>
  <c r="Q204" i="1"/>
  <c r="R41" i="1"/>
  <c r="Q41" i="1"/>
  <c r="P41" i="1"/>
  <c r="O41" i="1"/>
  <c r="Q311" i="1"/>
  <c r="R311" i="1"/>
  <c r="O311" i="1"/>
  <c r="P311" i="1"/>
  <c r="R113" i="1"/>
  <c r="Q113" i="1"/>
  <c r="P113" i="1"/>
  <c r="O113" i="1"/>
  <c r="O230" i="1"/>
  <c r="P230" i="1"/>
  <c r="Q230" i="1"/>
  <c r="R230" i="1"/>
  <c r="R237" i="1"/>
  <c r="O237" i="1"/>
  <c r="Q237" i="1"/>
  <c r="P237" i="1"/>
  <c r="O13" i="1"/>
  <c r="P13" i="1"/>
  <c r="R13" i="1"/>
  <c r="Q13" i="1"/>
  <c r="R266" i="1"/>
  <c r="O266" i="1"/>
  <c r="Q266" i="1"/>
  <c r="P266" i="1"/>
  <c r="R27" i="1"/>
  <c r="O27" i="1"/>
  <c r="P27" i="1"/>
  <c r="Q27" i="1"/>
  <c r="Q246" i="1"/>
  <c r="R246" i="1"/>
  <c r="O246" i="1"/>
  <c r="P246" i="1"/>
  <c r="Q19" i="1"/>
  <c r="R19" i="1"/>
  <c r="P19" i="1"/>
  <c r="O19" i="1"/>
  <c r="Q182" i="1"/>
  <c r="P182" i="1"/>
  <c r="O182" i="1"/>
  <c r="R182" i="1"/>
  <c r="R32" i="1"/>
  <c r="P32" i="1"/>
  <c r="Q32" i="1"/>
  <c r="O32" i="1"/>
  <c r="R96" i="1"/>
  <c r="P96" i="1"/>
  <c r="Q96" i="1"/>
  <c r="O96" i="1"/>
  <c r="R139" i="1"/>
  <c r="P139" i="1"/>
  <c r="O139" i="1"/>
  <c r="Q139" i="1"/>
  <c r="O317" i="1"/>
  <c r="R317" i="1"/>
  <c r="P317" i="1"/>
  <c r="Q317" i="1"/>
  <c r="Q64" i="1"/>
  <c r="R64" i="1"/>
  <c r="P64" i="1"/>
  <c r="O64" i="1"/>
  <c r="P166" i="1"/>
  <c r="Q166" i="1"/>
  <c r="O166" i="1"/>
  <c r="R166" i="1"/>
  <c r="P299" i="1"/>
  <c r="R299" i="1"/>
  <c r="O299" i="1"/>
  <c r="Q299" i="1"/>
  <c r="O219" i="1"/>
  <c r="Q219" i="1"/>
  <c r="R219" i="1"/>
  <c r="P219" i="1"/>
  <c r="Q294" i="1"/>
  <c r="O294" i="1"/>
  <c r="R294" i="1"/>
  <c r="P294" i="1"/>
  <c r="Q118" i="1"/>
  <c r="R118" i="1"/>
  <c r="P118" i="1"/>
  <c r="O118" i="1"/>
  <c r="O269" i="1"/>
  <c r="Q269" i="1"/>
  <c r="R269" i="1"/>
  <c r="P269" i="1"/>
  <c r="P185" i="1"/>
  <c r="Q185" i="1"/>
  <c r="O185" i="1"/>
  <c r="R185" i="1"/>
  <c r="O45" i="1"/>
  <c r="R45" i="1"/>
  <c r="P45" i="1"/>
  <c r="Q45" i="1"/>
  <c r="O304" i="1"/>
  <c r="P304" i="1"/>
  <c r="R304" i="1"/>
  <c r="Q304" i="1"/>
  <c r="Q309" i="1"/>
  <c r="R309" i="1"/>
  <c r="O309" i="1"/>
  <c r="P309" i="1"/>
  <c r="R256" i="1"/>
  <c r="O256" i="1"/>
  <c r="P256" i="1"/>
  <c r="Q256" i="1"/>
  <c r="P306" i="1"/>
  <c r="R306" i="1"/>
  <c r="Q306" i="1"/>
  <c r="O306" i="1"/>
  <c r="O229" i="1"/>
  <c r="P229" i="1"/>
  <c r="Q229" i="1"/>
  <c r="R229" i="1"/>
  <c r="R155" i="1"/>
  <c r="Q155" i="1"/>
  <c r="P155" i="1"/>
  <c r="O155" i="1"/>
  <c r="R5" i="1"/>
  <c r="Q5" i="1"/>
  <c r="O5" i="1"/>
  <c r="P5" i="1"/>
  <c r="R279" i="1"/>
  <c r="O279" i="1"/>
  <c r="P279" i="1"/>
  <c r="Q279" i="1"/>
  <c r="Q312" i="1"/>
  <c r="R312" i="1"/>
  <c r="O312" i="1"/>
  <c r="P312" i="1"/>
  <c r="O289" i="1"/>
  <c r="P289" i="1"/>
  <c r="R289" i="1"/>
  <c r="Q289" i="1"/>
  <c r="P291" i="1"/>
  <c r="O291" i="1"/>
  <c r="Q291" i="1"/>
  <c r="R291" i="1"/>
  <c r="R176" i="1"/>
  <c r="O176" i="1"/>
  <c r="Q176" i="1"/>
  <c r="P176" i="1"/>
  <c r="Q132" i="1"/>
  <c r="P132" i="1"/>
  <c r="O132" i="1"/>
  <c r="R132" i="1"/>
  <c r="Q313" i="1"/>
  <c r="R313" i="1"/>
  <c r="O313" i="1"/>
  <c r="P313" i="1"/>
  <c r="Q26" i="1"/>
  <c r="R26" i="1"/>
  <c r="P26" i="1"/>
  <c r="O26" i="1"/>
  <c r="Q102" i="1"/>
  <c r="O102" i="1"/>
  <c r="R102" i="1"/>
  <c r="P102" i="1"/>
  <c r="R117" i="1"/>
  <c r="P117" i="1"/>
  <c r="O117" i="1"/>
  <c r="Q117" i="1"/>
  <c r="O282" i="1"/>
  <c r="P282" i="1"/>
  <c r="R282" i="1"/>
  <c r="Q282" i="1"/>
  <c r="P284" i="1"/>
  <c r="O284" i="1"/>
  <c r="Q284" i="1"/>
  <c r="R284" i="1"/>
  <c r="Q75" i="1"/>
  <c r="R75" i="1"/>
  <c r="P75" i="1"/>
  <c r="O75" i="1"/>
  <c r="R271" i="1"/>
  <c r="Q271" i="1"/>
  <c r="P271" i="1"/>
  <c r="O271" i="1"/>
  <c r="P79" i="1"/>
  <c r="Q79" i="1"/>
  <c r="R79" i="1"/>
  <c r="O79" i="1"/>
  <c r="O177" i="1"/>
  <c r="Q177" i="1"/>
  <c r="R177" i="1"/>
  <c r="P177" i="1"/>
  <c r="P275" i="1"/>
  <c r="Q275" i="1"/>
  <c r="O275" i="1"/>
  <c r="R275" i="1"/>
  <c r="P30" i="1"/>
  <c r="Q30" i="1"/>
  <c r="R30" i="1"/>
  <c r="O30" i="1"/>
  <c r="P143" i="1"/>
  <c r="R143" i="1"/>
  <c r="Q143" i="1"/>
  <c r="O143" i="1"/>
  <c r="P187" i="1"/>
  <c r="R187" i="1"/>
  <c r="O187" i="1"/>
  <c r="Q187" i="1"/>
  <c r="P94" i="1"/>
  <c r="Q94" i="1"/>
  <c r="O94" i="1"/>
  <c r="R94" i="1"/>
  <c r="R48" i="1"/>
  <c r="Q48" i="1"/>
  <c r="P48" i="1"/>
  <c r="O48" i="1"/>
  <c r="P310" i="1"/>
  <c r="O310" i="1"/>
  <c r="Q310" i="1"/>
  <c r="R310" i="1"/>
  <c r="O215" i="1"/>
  <c r="P215" i="1"/>
  <c r="Q215" i="1"/>
  <c r="R215" i="1"/>
  <c r="R135" i="1"/>
  <c r="O135" i="1"/>
  <c r="Q135" i="1"/>
  <c r="P135" i="1"/>
  <c r="O40" i="1"/>
  <c r="Q40" i="1"/>
  <c r="P40" i="1"/>
  <c r="R40" i="1"/>
  <c r="R158" i="1"/>
  <c r="Q158" i="1"/>
  <c r="P158" i="1"/>
  <c r="O158" i="1"/>
  <c r="R248" i="1"/>
  <c r="O248" i="1"/>
  <c r="Q248" i="1"/>
  <c r="P248" i="1"/>
  <c r="O210" i="1"/>
  <c r="P210" i="1"/>
  <c r="Q210" i="1"/>
  <c r="R210" i="1"/>
  <c r="O195" i="1"/>
  <c r="P195" i="1"/>
  <c r="Q195" i="1"/>
  <c r="R195" i="1"/>
  <c r="Q290" i="1"/>
  <c r="R290" i="1"/>
  <c r="O290" i="1"/>
  <c r="P290" i="1"/>
  <c r="R53" i="1"/>
  <c r="P53" i="1"/>
  <c r="Q53" i="1"/>
  <c r="O53" i="1"/>
  <c r="Q297" i="1"/>
  <c r="R297" i="1"/>
  <c r="O297" i="1"/>
  <c r="P297" i="1"/>
  <c r="Q305" i="1"/>
  <c r="P305" i="1"/>
  <c r="O305" i="1"/>
  <c r="R305" i="1"/>
  <c r="O259" i="1"/>
  <c r="P259" i="1"/>
  <c r="Q259" i="1"/>
  <c r="R259" i="1"/>
  <c r="O12" i="1"/>
  <c r="R12" i="1"/>
  <c r="P12" i="1"/>
  <c r="Q12" i="1"/>
  <c r="Q267" i="1"/>
  <c r="O267" i="1"/>
  <c r="R267" i="1"/>
  <c r="P267" i="1"/>
  <c r="R151" i="1"/>
  <c r="O151" i="1"/>
  <c r="Q151" i="1"/>
  <c r="P151" i="1"/>
  <c r="P10" i="1"/>
  <c r="O10" i="1"/>
  <c r="R10" i="1"/>
  <c r="Q10" i="1"/>
  <c r="R71" i="1"/>
  <c r="O71" i="1"/>
  <c r="Q71" i="1"/>
  <c r="P71" i="1"/>
  <c r="R122" i="1"/>
  <c r="Q122" i="1"/>
  <c r="P122" i="1"/>
  <c r="O122" i="1"/>
  <c r="R175" i="1"/>
  <c r="O175" i="1"/>
  <c r="P175" i="1"/>
  <c r="Q175" i="1"/>
  <c r="R319" i="1"/>
  <c r="P319" i="1"/>
  <c r="Q319" i="1"/>
  <c r="O319" i="1"/>
  <c r="P134" i="1"/>
  <c r="R134" i="1"/>
  <c r="Q134" i="1"/>
  <c r="O134" i="1"/>
  <c r="O222" i="1"/>
  <c r="Q222" i="1"/>
  <c r="R222" i="1"/>
  <c r="P222" i="1"/>
  <c r="O28" i="1"/>
  <c r="P28" i="1"/>
  <c r="R28" i="1"/>
  <c r="Q28" i="1"/>
  <c r="O314" i="1"/>
  <c r="P314" i="1"/>
  <c r="Q314" i="1"/>
  <c r="R314" i="1"/>
  <c r="P88" i="1"/>
  <c r="R88" i="1"/>
  <c r="Q88" i="1"/>
  <c r="O88" i="1"/>
  <c r="O239" i="1"/>
  <c r="R239" i="1"/>
  <c r="P239" i="1"/>
  <c r="Q239" i="1"/>
  <c r="R240" i="1"/>
  <c r="O240" i="1"/>
  <c r="Q240" i="1"/>
  <c r="P240" i="1"/>
  <c r="Q127" i="1"/>
  <c r="R127" i="1"/>
  <c r="P127" i="1"/>
  <c r="O127" i="1"/>
  <c r="Q90" i="1"/>
  <c r="R90" i="1"/>
  <c r="O90" i="1"/>
  <c r="P90" i="1"/>
  <c r="R9" i="1"/>
  <c r="Q9" i="1"/>
  <c r="O9" i="1"/>
  <c r="P9" i="1"/>
  <c r="O65" i="1"/>
  <c r="Q65" i="1"/>
  <c r="P65" i="1"/>
  <c r="R65" i="1"/>
  <c r="R126" i="1"/>
  <c r="O126" i="1"/>
  <c r="Q126" i="1"/>
  <c r="P126" i="1"/>
  <c r="R172" i="1"/>
  <c r="P172" i="1"/>
  <c r="Q172" i="1"/>
  <c r="O172" i="1"/>
  <c r="O264" i="1"/>
  <c r="P264" i="1"/>
  <c r="Q264" i="1"/>
  <c r="R264" i="1"/>
  <c r="O128" i="1"/>
  <c r="R128" i="1"/>
  <c r="Q128" i="1"/>
  <c r="P128" i="1"/>
  <c r="R223" i="1"/>
  <c r="O223" i="1"/>
  <c r="Q223" i="1"/>
  <c r="P223" i="1"/>
  <c r="R285" i="1"/>
  <c r="O285" i="1"/>
  <c r="Q285" i="1"/>
  <c r="P285" i="1"/>
  <c r="O226" i="1"/>
  <c r="P226" i="1"/>
  <c r="Q226" i="1"/>
  <c r="R226" i="1"/>
  <c r="P92" i="1"/>
  <c r="O92" i="1"/>
  <c r="R92" i="1"/>
  <c r="Q92" i="1"/>
  <c r="R234" i="1"/>
  <c r="O234" i="1"/>
  <c r="Q234" i="1"/>
  <c r="P234" i="1"/>
  <c r="P15" i="1"/>
  <c r="Q15" i="1"/>
  <c r="R15" i="1"/>
  <c r="O15" i="1"/>
  <c r="Q66" i="1"/>
  <c r="R66" i="1"/>
  <c r="P66" i="1"/>
  <c r="O66" i="1"/>
  <c r="O121" i="1"/>
  <c r="R121" i="1"/>
  <c r="Q121" i="1"/>
  <c r="P121" i="1"/>
  <c r="Q174" i="1"/>
  <c r="O174" i="1"/>
  <c r="R174" i="1"/>
  <c r="P174" i="1"/>
  <c r="O261" i="1"/>
  <c r="P261" i="1"/>
  <c r="Q261" i="1"/>
  <c r="R261" i="1"/>
  <c r="Q130" i="1"/>
  <c r="P130" i="1"/>
  <c r="R130" i="1"/>
  <c r="O130" i="1"/>
  <c r="R221" i="1"/>
  <c r="O221" i="1"/>
  <c r="Q221" i="1"/>
  <c r="P221" i="1"/>
  <c r="O29" i="1"/>
  <c r="P29" i="1"/>
  <c r="Q29" i="1"/>
  <c r="R29" i="1"/>
  <c r="O228" i="1"/>
  <c r="P228" i="1"/>
  <c r="Q228" i="1"/>
  <c r="R228" i="1"/>
  <c r="R91" i="1"/>
  <c r="O91" i="1"/>
  <c r="P91" i="1"/>
  <c r="Q91" i="1"/>
  <c r="R238" i="1"/>
  <c r="O238" i="1"/>
  <c r="P238" i="1"/>
  <c r="Q238" i="1"/>
  <c r="Q154" i="1"/>
  <c r="P154" i="1"/>
  <c r="R154" i="1"/>
  <c r="O154" i="1"/>
  <c r="O241" i="1"/>
  <c r="P241" i="1"/>
  <c r="Q241" i="1"/>
  <c r="R241" i="1"/>
  <c r="O100" i="1"/>
  <c r="P100" i="1"/>
  <c r="Q100" i="1"/>
  <c r="R100" i="1"/>
  <c r="P119" i="1"/>
  <c r="R119" i="1"/>
  <c r="Q119" i="1"/>
  <c r="O119" i="1"/>
  <c r="R7" i="1"/>
  <c r="O7" i="1"/>
  <c r="P7" i="1"/>
  <c r="Q7" i="1"/>
  <c r="Q18" i="1"/>
  <c r="P18" i="1"/>
  <c r="R18" i="1"/>
  <c r="O18" i="1"/>
  <c r="R76" i="1"/>
  <c r="O76" i="1"/>
  <c r="Q76" i="1"/>
  <c r="P76" i="1"/>
  <c r="O268" i="1"/>
  <c r="P268" i="1"/>
  <c r="Q268" i="1"/>
  <c r="R268" i="1"/>
  <c r="Q82" i="1"/>
  <c r="O82" i="1"/>
  <c r="R82" i="1"/>
  <c r="P82" i="1"/>
  <c r="O307" i="1"/>
  <c r="P307" i="1"/>
  <c r="Q307" i="1"/>
  <c r="R307" i="1"/>
  <c r="Q278" i="1"/>
  <c r="R278" i="1"/>
  <c r="O278" i="1"/>
  <c r="P278" i="1"/>
  <c r="P33" i="1"/>
  <c r="O33" i="1"/>
  <c r="Q33" i="1"/>
  <c r="R33" i="1"/>
  <c r="P146" i="1"/>
  <c r="Q146" i="1"/>
  <c r="O146" i="1"/>
  <c r="R146" i="1"/>
  <c r="O184" i="1"/>
  <c r="P184" i="1"/>
  <c r="R184" i="1"/>
  <c r="Q184" i="1"/>
  <c r="Q97" i="1"/>
  <c r="O97" i="1"/>
  <c r="R97" i="1"/>
  <c r="P97" i="1"/>
  <c r="Q49" i="1"/>
  <c r="P49" i="1"/>
  <c r="R49" i="1"/>
  <c r="O49" i="1"/>
  <c r="O199" i="1"/>
  <c r="P199" i="1"/>
  <c r="Q199" i="1"/>
  <c r="R199" i="1"/>
  <c r="P218" i="1"/>
  <c r="O218" i="1"/>
  <c r="R218" i="1"/>
  <c r="Q218" i="1"/>
  <c r="P138" i="1"/>
  <c r="Q138" i="1"/>
  <c r="R138" i="1"/>
  <c r="O138" i="1"/>
  <c r="O38" i="1"/>
  <c r="Q38" i="1"/>
  <c r="R38" i="1"/>
  <c r="P38" i="1"/>
  <c r="R161" i="1"/>
  <c r="P161" i="1"/>
  <c r="Q161" i="1"/>
  <c r="O161" i="1"/>
  <c r="R249" i="1"/>
  <c r="O249" i="1"/>
  <c r="Q249" i="1"/>
  <c r="P249" i="1"/>
  <c r="Q211" i="1"/>
  <c r="R211" i="1"/>
  <c r="O211" i="1"/>
  <c r="P211" i="1"/>
  <c r="Q197" i="1"/>
  <c r="R197" i="1"/>
  <c r="O197" i="1"/>
  <c r="P197" i="1"/>
  <c r="P60" i="1"/>
  <c r="O60" i="1"/>
  <c r="Q60" i="1"/>
  <c r="R60" i="1"/>
  <c r="Q57" i="1"/>
  <c r="R57" i="1"/>
  <c r="P57" i="1"/>
  <c r="O57" i="1"/>
  <c r="Q110" i="1"/>
  <c r="O110" i="1"/>
  <c r="P110" i="1"/>
  <c r="R110" i="1"/>
  <c r="Q169" i="1"/>
  <c r="R169" i="1"/>
  <c r="P169" i="1"/>
  <c r="O169" i="1"/>
  <c r="O318" i="1"/>
  <c r="P318" i="1"/>
  <c r="Q318" i="1"/>
  <c r="R318" i="1"/>
  <c r="Q11" i="1"/>
  <c r="R11" i="1"/>
  <c r="P11" i="1"/>
  <c r="O11" i="1"/>
  <c r="R69" i="1"/>
  <c r="Q69" i="1"/>
  <c r="O69" i="1"/>
  <c r="P69" i="1"/>
  <c r="O123" i="1"/>
  <c r="R123" i="1"/>
  <c r="P123" i="1"/>
  <c r="Q123" i="1"/>
  <c r="O173" i="1"/>
  <c r="Q173" i="1"/>
  <c r="P173" i="1"/>
  <c r="R173" i="1"/>
  <c r="O263" i="1"/>
  <c r="P263" i="1"/>
  <c r="Q263" i="1"/>
  <c r="R263" i="1"/>
  <c r="Q133" i="1"/>
  <c r="P133" i="1"/>
  <c r="R133" i="1"/>
  <c r="O133" i="1"/>
  <c r="O220" i="1"/>
  <c r="Q220" i="1"/>
  <c r="R220" i="1"/>
  <c r="P220" i="1"/>
  <c r="O23" i="1"/>
  <c r="Q23" i="1"/>
  <c r="R23" i="1"/>
  <c r="P23" i="1"/>
  <c r="R232" i="1"/>
  <c r="O232" i="1"/>
  <c r="Q232" i="1"/>
  <c r="P232" i="1"/>
  <c r="O87" i="1"/>
  <c r="Q87" i="1"/>
  <c r="P87" i="1"/>
  <c r="R87" i="1"/>
  <c r="O233" i="1"/>
  <c r="Q233" i="1"/>
  <c r="R233" i="1"/>
  <c r="P233" i="1"/>
  <c r="R152" i="1"/>
  <c r="P152" i="1"/>
  <c r="Q152" i="1"/>
  <c r="O152" i="1"/>
  <c r="O316" i="1"/>
  <c r="R316" i="1"/>
  <c r="P316" i="1"/>
  <c r="Q316" i="1"/>
  <c r="R296" i="1"/>
  <c r="O296" i="1"/>
  <c r="Q296" i="1"/>
  <c r="P296" i="1"/>
  <c r="Q120" i="1"/>
  <c r="P120" i="1"/>
  <c r="R120" i="1"/>
  <c r="O120" i="1"/>
  <c r="Q3" i="1"/>
  <c r="P3" i="1"/>
  <c r="R3" i="1"/>
  <c r="O3" i="1"/>
  <c r="R22" i="1"/>
  <c r="O22" i="1"/>
  <c r="Q22" i="1"/>
  <c r="P22" i="1"/>
  <c r="P78" i="1"/>
  <c r="O78" i="1"/>
  <c r="Q78" i="1"/>
  <c r="R78" i="1"/>
  <c r="O320" i="1"/>
  <c r="Q320" i="1"/>
  <c r="R320" i="1"/>
  <c r="P320" i="1"/>
  <c r="Q81" i="1"/>
  <c r="P81" i="1"/>
  <c r="R81" i="1"/>
  <c r="O81" i="1"/>
  <c r="P181" i="1"/>
  <c r="Q181" i="1"/>
  <c r="O181" i="1"/>
  <c r="R181" i="1"/>
  <c r="R280" i="1"/>
  <c r="P280" i="1"/>
  <c r="O280" i="1"/>
  <c r="Q280" i="1"/>
  <c r="Q286" i="1"/>
  <c r="O286" i="1"/>
  <c r="P286" i="1"/>
  <c r="R286" i="1"/>
  <c r="Q302" i="1"/>
  <c r="R302" i="1"/>
  <c r="O302" i="1"/>
  <c r="P302" i="1"/>
  <c r="Q188" i="1"/>
  <c r="P188" i="1"/>
  <c r="O188" i="1"/>
  <c r="R188" i="1"/>
  <c r="Q295" i="1"/>
  <c r="R295" i="1"/>
  <c r="P295" i="1"/>
  <c r="O295" i="1"/>
  <c r="R46" i="1"/>
  <c r="Q46" i="1"/>
  <c r="P46" i="1"/>
  <c r="O46" i="1"/>
  <c r="R200" i="1"/>
  <c r="O200" i="1"/>
  <c r="Q200" i="1"/>
  <c r="P200" i="1"/>
  <c r="O212" i="1"/>
  <c r="P212" i="1"/>
  <c r="Q212" i="1"/>
  <c r="R212" i="1"/>
  <c r="O301" i="1"/>
  <c r="P301" i="1"/>
  <c r="R301" i="1"/>
  <c r="Q301" i="1"/>
  <c r="O287" i="1"/>
  <c r="R287" i="1"/>
  <c r="P287" i="1"/>
  <c r="Q287" i="1"/>
  <c r="P157" i="1"/>
  <c r="O157" i="1"/>
  <c r="R157" i="1"/>
  <c r="Q157" i="1"/>
  <c r="O251" i="1"/>
  <c r="P251" i="1"/>
  <c r="Q251" i="1"/>
  <c r="R251" i="1"/>
  <c r="R207" i="1"/>
  <c r="O207" i="1"/>
  <c r="P207" i="1"/>
  <c r="Q207" i="1"/>
  <c r="P194" i="1"/>
  <c r="R194" i="1"/>
  <c r="O194" i="1"/>
  <c r="Q194" i="1"/>
  <c r="R63" i="1"/>
  <c r="Q63" i="1"/>
  <c r="P63" i="1"/>
  <c r="O63" i="1"/>
  <c r="R54" i="1"/>
  <c r="P54" i="1"/>
  <c r="O54" i="1"/>
  <c r="Q54" i="1"/>
  <c r="P109" i="1"/>
  <c r="Q109" i="1"/>
  <c r="R109" i="1"/>
  <c r="O109" i="1"/>
  <c r="Q165" i="1"/>
  <c r="P165" i="1"/>
  <c r="O165" i="1"/>
  <c r="R165" i="1"/>
  <c r="O258" i="1"/>
  <c r="P258" i="1"/>
  <c r="Q258" i="1"/>
  <c r="R258" i="1"/>
  <c r="O303" i="1"/>
  <c r="P303" i="1"/>
  <c r="Q303" i="1"/>
  <c r="R303" i="1"/>
  <c r="O245" i="1"/>
  <c r="P245" i="1"/>
  <c r="Q245" i="1"/>
  <c r="R245" i="1"/>
  <c r="P106" i="1"/>
  <c r="R106" i="1"/>
  <c r="Q106" i="1"/>
  <c r="O106" i="1"/>
  <c r="Q114" i="1"/>
  <c r="O114" i="1"/>
  <c r="R114" i="1"/>
  <c r="P114" i="1"/>
  <c r="P2" i="1"/>
  <c r="O2" i="1"/>
  <c r="R2" i="1"/>
  <c r="Q2" i="1"/>
  <c r="R16" i="1"/>
  <c r="O16" i="1"/>
  <c r="P16" i="1"/>
  <c r="Q16" i="1"/>
  <c r="P77" i="1"/>
  <c r="R77" i="1"/>
  <c r="Q77" i="1"/>
  <c r="O77" i="1"/>
  <c r="Q272" i="1"/>
  <c r="R272" i="1"/>
  <c r="P272" i="1"/>
  <c r="O272" i="1"/>
  <c r="R84" i="1"/>
  <c r="P84" i="1"/>
  <c r="O84" i="1"/>
  <c r="Q84" i="1"/>
  <c r="O180" i="1"/>
  <c r="P180" i="1"/>
  <c r="R180" i="1"/>
  <c r="Q180" i="1"/>
  <c r="R281" i="1"/>
  <c r="O281" i="1"/>
  <c r="P281" i="1"/>
  <c r="Q281" i="1"/>
  <c r="R36" i="1"/>
  <c r="Q36" i="1"/>
  <c r="O36" i="1"/>
  <c r="P36" i="1"/>
  <c r="P148" i="1"/>
  <c r="Q148" i="1"/>
  <c r="R148" i="1"/>
  <c r="O148" i="1"/>
  <c r="O186" i="1"/>
  <c r="R186" i="1"/>
  <c r="Q186" i="1"/>
  <c r="P186" i="1"/>
  <c r="P99" i="1"/>
  <c r="Q99" i="1"/>
  <c r="O99" i="1"/>
  <c r="R99" i="1"/>
  <c r="P44" i="1"/>
  <c r="R44" i="1"/>
  <c r="Q44" i="1"/>
  <c r="O44" i="1"/>
  <c r="O203" i="1"/>
  <c r="P203" i="1"/>
  <c r="Q203" i="1"/>
  <c r="R203" i="1"/>
  <c r="O217" i="1"/>
  <c r="P217" i="1"/>
  <c r="Q217" i="1"/>
  <c r="R217" i="1"/>
  <c r="R140" i="1"/>
  <c r="O140" i="1"/>
  <c r="P140" i="1"/>
  <c r="Q140" i="1"/>
  <c r="R43" i="1"/>
  <c r="O43" i="1"/>
  <c r="P43" i="1"/>
  <c r="Q43" i="1"/>
  <c r="O156" i="1"/>
  <c r="Q156" i="1"/>
  <c r="P156" i="1"/>
  <c r="R156" i="1"/>
  <c r="O250" i="1"/>
  <c r="Q250" i="1"/>
  <c r="R250" i="1"/>
  <c r="P250" i="1"/>
  <c r="O208" i="1"/>
  <c r="P208" i="1"/>
  <c r="Q208" i="1"/>
  <c r="R208" i="1"/>
  <c r="O191" i="1"/>
  <c r="R191" i="1"/>
  <c r="P191" i="1"/>
  <c r="Q191" i="1"/>
  <c r="R59" i="1"/>
  <c r="Q59" i="1"/>
  <c r="P59" i="1"/>
  <c r="O59" i="1"/>
  <c r="P56" i="1"/>
  <c r="O56" i="1"/>
  <c r="Q56" i="1"/>
  <c r="R56" i="1"/>
  <c r="R111" i="1"/>
  <c r="P111" i="1"/>
  <c r="Q111" i="1"/>
  <c r="O111" i="1"/>
  <c r="R164" i="1"/>
  <c r="Q164" i="1"/>
  <c r="O164" i="1"/>
  <c r="P164" i="1"/>
  <c r="R255" i="1"/>
  <c r="O255" i="1"/>
  <c r="Q255" i="1"/>
  <c r="P255" i="1"/>
  <c r="R283" i="1"/>
  <c r="P283" i="1"/>
  <c r="O283" i="1"/>
  <c r="Q283" i="1"/>
  <c r="Q68" i="1"/>
  <c r="P68" i="1"/>
  <c r="R68" i="1"/>
  <c r="O68" i="1"/>
  <c r="R124" i="1"/>
  <c r="Q124" i="1"/>
  <c r="P124" i="1"/>
  <c r="O124" i="1"/>
  <c r="R171" i="1"/>
  <c r="Q171" i="1"/>
  <c r="P171" i="1"/>
  <c r="O171" i="1"/>
  <c r="R265" i="1"/>
  <c r="O265" i="1"/>
  <c r="P265" i="1"/>
  <c r="Q265" i="1"/>
  <c r="P300" i="1"/>
  <c r="R300" i="1"/>
  <c r="Q300" i="1"/>
  <c r="O300" i="1"/>
  <c r="O225" i="1"/>
  <c r="P225" i="1"/>
  <c r="Q225" i="1"/>
  <c r="R225" i="1"/>
  <c r="O24" i="1"/>
  <c r="R24" i="1"/>
  <c r="Q24" i="1"/>
  <c r="P24" i="1"/>
  <c r="O231" i="1"/>
  <c r="P231" i="1"/>
  <c r="Q231" i="1"/>
  <c r="R231" i="1"/>
  <c r="R89" i="1"/>
  <c r="P89" i="1"/>
  <c r="Q89" i="1"/>
  <c r="O89" i="1"/>
  <c r="P315" i="1"/>
  <c r="R315" i="1"/>
  <c r="O315" i="1"/>
  <c r="Q315" i="1"/>
  <c r="R153" i="1"/>
  <c r="O153" i="1"/>
  <c r="Q153" i="1"/>
  <c r="P153" i="1"/>
  <c r="O244" i="1"/>
  <c r="P244" i="1"/>
  <c r="Q244" i="1"/>
  <c r="R244" i="1"/>
  <c r="Q103" i="1"/>
  <c r="P103" i="1"/>
  <c r="R103" i="1"/>
  <c r="O103" i="1"/>
  <c r="Q115" i="1"/>
  <c r="P115" i="1"/>
  <c r="R115" i="1"/>
  <c r="O115" i="1"/>
  <c r="R8" i="1"/>
  <c r="Q8" i="1"/>
  <c r="O8" i="1"/>
  <c r="P8" i="1"/>
  <c r="O17" i="1"/>
  <c r="R17" i="1"/>
  <c r="P17" i="1"/>
  <c r="Q17" i="1"/>
  <c r="P74" i="1"/>
  <c r="Q74" i="1"/>
  <c r="R74" i="1"/>
  <c r="O74" i="1"/>
  <c r="R273" i="1"/>
  <c r="P273" i="1"/>
  <c r="O273" i="1"/>
  <c r="Q273" i="1"/>
  <c r="Q293" i="1"/>
  <c r="R293" i="1"/>
  <c r="O293" i="1"/>
  <c r="P293" i="1"/>
  <c r="Q183" i="1"/>
  <c r="O183" i="1"/>
  <c r="R183" i="1"/>
  <c r="P183" i="1"/>
  <c r="R277" i="1"/>
  <c r="O277" i="1"/>
  <c r="P277" i="1"/>
  <c r="Q277" i="1"/>
  <c r="Q35" i="1"/>
  <c r="O35" i="1"/>
  <c r="R35" i="1"/>
  <c r="P35" i="1"/>
  <c r="Q144" i="1"/>
  <c r="P144" i="1"/>
  <c r="R144" i="1"/>
  <c r="O144" i="1"/>
  <c r="O189" i="1"/>
  <c r="Q189" i="1"/>
  <c r="R189" i="1"/>
  <c r="P189" i="1"/>
  <c r="Q98" i="1"/>
  <c r="O98" i="1"/>
  <c r="R98" i="1"/>
  <c r="P98" i="1"/>
  <c r="R50" i="1"/>
  <c r="O50" i="1"/>
  <c r="P50" i="1"/>
  <c r="Q50" i="1"/>
  <c r="O201" i="1"/>
  <c r="P201" i="1"/>
  <c r="Q201" i="1"/>
  <c r="R201" i="1"/>
  <c r="R216" i="1"/>
  <c r="O216" i="1"/>
  <c r="Q216" i="1"/>
  <c r="P216" i="1"/>
  <c r="R141" i="1"/>
  <c r="Q141" i="1"/>
  <c r="P141" i="1"/>
  <c r="O141" i="1"/>
  <c r="R42" i="1"/>
  <c r="P42" i="1"/>
  <c r="O42" i="1"/>
  <c r="Q42" i="1"/>
  <c r="P160" i="1"/>
  <c r="R160" i="1"/>
  <c r="Q160" i="1"/>
  <c r="O160" i="1"/>
  <c r="R247" i="1"/>
  <c r="O247" i="1"/>
  <c r="Q247" i="1"/>
  <c r="P247" i="1"/>
  <c r="R205" i="1"/>
  <c r="O205" i="1"/>
  <c r="Q205" i="1"/>
  <c r="P205" i="1"/>
  <c r="Q196" i="1"/>
  <c r="P196" i="1"/>
  <c r="R196" i="1"/>
  <c r="O196" i="1"/>
  <c r="P58" i="1"/>
  <c r="O58" i="1"/>
  <c r="R58" i="1"/>
  <c r="Q58" i="1"/>
  <c r="Q55" i="1"/>
  <c r="O55" i="1"/>
  <c r="R55" i="1"/>
  <c r="P55" i="1"/>
  <c r="P107" i="1"/>
  <c r="O107" i="1"/>
  <c r="R107" i="1"/>
  <c r="Q107" i="1"/>
  <c r="Q168" i="1"/>
  <c r="R168" i="1"/>
  <c r="P168" i="1"/>
  <c r="O168" i="1"/>
  <c r="O260" i="1"/>
  <c r="P260" i="1"/>
  <c r="Q260" i="1"/>
  <c r="R260" i="1"/>
  <c r="R14" i="1"/>
  <c r="Q14" i="1"/>
  <c r="P14" i="1"/>
  <c r="O14" i="1"/>
  <c r="Q70" i="1"/>
  <c r="O70" i="1"/>
  <c r="R70" i="1"/>
  <c r="P70" i="1"/>
  <c r="R125" i="1"/>
  <c r="Q125" i="1"/>
  <c r="P125" i="1"/>
  <c r="O125" i="1"/>
  <c r="Q170" i="1"/>
  <c r="O170" i="1"/>
  <c r="R170" i="1"/>
  <c r="P170" i="1"/>
  <c r="R262" i="1"/>
  <c r="O262" i="1"/>
  <c r="Q262" i="1"/>
  <c r="P262" i="1"/>
  <c r="R129" i="1"/>
  <c r="P129" i="1"/>
  <c r="Q129" i="1"/>
  <c r="O129" i="1"/>
  <c r="O224" i="1"/>
  <c r="P224" i="1"/>
  <c r="Q224" i="1"/>
  <c r="R224" i="1"/>
  <c r="R25" i="1"/>
  <c r="P25" i="1"/>
  <c r="Q25" i="1"/>
  <c r="O25" i="1"/>
  <c r="O227" i="1"/>
  <c r="P227" i="1"/>
  <c r="Q227" i="1"/>
  <c r="R227" i="1"/>
  <c r="Q86" i="1"/>
  <c r="P86" i="1"/>
  <c r="R86" i="1"/>
  <c r="O86" i="1"/>
  <c r="R235" i="1"/>
  <c r="O235" i="1"/>
  <c r="P235" i="1"/>
  <c r="Q235" i="1"/>
  <c r="O150" i="1"/>
  <c r="Q150" i="1"/>
  <c r="P150" i="1"/>
  <c r="R150" i="1"/>
  <c r="O243" i="1"/>
  <c r="P243" i="1"/>
  <c r="Q243" i="1"/>
  <c r="R243" i="1"/>
  <c r="R101" i="1"/>
  <c r="O101" i="1"/>
  <c r="P101" i="1"/>
  <c r="Q101" i="1"/>
  <c r="O116" i="1"/>
  <c r="P116" i="1"/>
  <c r="Q116" i="1"/>
  <c r="R116" i="1"/>
  <c r="R6" i="1"/>
  <c r="P6" i="1"/>
  <c r="Q6" i="1"/>
  <c r="O6" i="1"/>
  <c r="R21" i="1"/>
  <c r="P21" i="1"/>
  <c r="Q21" i="1"/>
  <c r="O21" i="1"/>
  <c r="O73" i="1"/>
  <c r="P73" i="1"/>
  <c r="Q73" i="1"/>
  <c r="R73" i="1"/>
  <c r="R270" i="1"/>
  <c r="P270" i="1"/>
  <c r="O270" i="1"/>
  <c r="Q270" i="1"/>
  <c r="R85" i="1"/>
  <c r="P85" i="1"/>
  <c r="Q85" i="1"/>
  <c r="O85" i="1"/>
  <c r="R179" i="1"/>
  <c r="O179" i="1"/>
  <c r="Q179" i="1"/>
  <c r="P179" i="1"/>
  <c r="Q276" i="1"/>
  <c r="R276" i="1"/>
  <c r="P276" i="1"/>
  <c r="O276" i="1"/>
  <c r="P34" i="1"/>
  <c r="Q34" i="1"/>
  <c r="O34" i="1"/>
  <c r="R34" i="1"/>
  <c r="P145" i="1"/>
  <c r="O145" i="1"/>
  <c r="R145" i="1"/>
  <c r="Q145" i="1"/>
  <c r="P308" i="1"/>
  <c r="O308" i="1"/>
  <c r="R308" i="1"/>
  <c r="Q308" i="1"/>
  <c r="P93" i="1"/>
  <c r="O93" i="1"/>
  <c r="R93" i="1"/>
  <c r="Q93" i="1"/>
  <c r="Q47" i="1"/>
  <c r="P47" i="1"/>
  <c r="O47" i="1"/>
  <c r="R47" i="1"/>
  <c r="R198" i="1"/>
  <c r="O198" i="1"/>
  <c r="Q198" i="1"/>
  <c r="P198" i="1"/>
  <c r="O213" i="1"/>
  <c r="P213" i="1"/>
  <c r="Q213" i="1"/>
  <c r="R213" i="1"/>
  <c r="R136" i="1"/>
  <c r="P136" i="1"/>
  <c r="Q136" i="1"/>
  <c r="O136" i="1"/>
  <c r="P39" i="1"/>
  <c r="O39" i="1"/>
  <c r="R39" i="1"/>
  <c r="Q39" i="1"/>
  <c r="O162" i="1"/>
  <c r="P162" i="1"/>
  <c r="R162" i="1"/>
  <c r="Q162" i="1"/>
  <c r="O253" i="1"/>
  <c r="P253" i="1"/>
  <c r="Q253" i="1"/>
  <c r="R253" i="1"/>
  <c r="O206" i="1"/>
  <c r="P206" i="1"/>
  <c r="Q206" i="1"/>
  <c r="R206" i="1"/>
  <c r="O192" i="1"/>
  <c r="Q192" i="1"/>
  <c r="R192" i="1"/>
  <c r="P192" i="1"/>
  <c r="O61" i="1"/>
  <c r="P61" i="1"/>
  <c r="Q61" i="1"/>
  <c r="R61" i="1"/>
  <c r="O51" i="1"/>
  <c r="R51" i="1"/>
  <c r="Q51" i="1"/>
  <c r="P51" i="1"/>
  <c r="R112" i="1"/>
  <c r="O112" i="1"/>
  <c r="P112" i="1"/>
  <c r="Q112" i="1"/>
  <c r="R167" i="1"/>
  <c r="P167" i="1"/>
  <c r="Q167" i="1"/>
  <c r="O167" i="1"/>
  <c r="O257" i="1"/>
  <c r="P257" i="1"/>
  <c r="Q257" i="1"/>
  <c r="R257" i="1"/>
  <c r="O149" i="1"/>
  <c r="P149" i="1"/>
  <c r="R149" i="1"/>
  <c r="Q149" i="1"/>
  <c r="O242" i="1"/>
  <c r="P242" i="1"/>
  <c r="Q242" i="1"/>
  <c r="R242" i="1"/>
  <c r="R104" i="1"/>
  <c r="P104" i="1"/>
  <c r="Q104" i="1"/>
  <c r="O104" i="1"/>
  <c r="O298" i="1"/>
  <c r="P298" i="1"/>
  <c r="R298" i="1"/>
  <c r="Q298" i="1"/>
  <c r="Q4" i="1"/>
  <c r="P4" i="1"/>
  <c r="R4" i="1"/>
  <c r="O4" i="1"/>
  <c r="R20" i="1"/>
  <c r="P20" i="1"/>
  <c r="Q20" i="1"/>
  <c r="O20" i="1"/>
  <c r="Q292" i="1"/>
  <c r="R292" i="1"/>
  <c r="P292" i="1"/>
  <c r="O292" i="1"/>
  <c r="O274" i="1"/>
  <c r="Q274" i="1"/>
  <c r="R274" i="1"/>
  <c r="P274" i="1"/>
  <c r="R80" i="1"/>
  <c r="O80" i="1"/>
  <c r="Q80" i="1"/>
  <c r="P80" i="1"/>
  <c r="O178" i="1"/>
  <c r="P178" i="1"/>
  <c r="Q178" i="1"/>
  <c r="R178" i="1"/>
  <c r="O321" i="1"/>
  <c r="P321" i="1"/>
  <c r="Q321" i="1"/>
  <c r="R321" i="1"/>
  <c r="R31" i="1"/>
  <c r="Q31" i="1"/>
  <c r="O31" i="1"/>
  <c r="P31" i="1"/>
  <c r="P142" i="1"/>
  <c r="Q142" i="1"/>
  <c r="O142" i="1"/>
  <c r="R142" i="1"/>
  <c r="O190" i="1"/>
  <c r="P190" i="1"/>
  <c r="R190" i="1"/>
  <c r="Q190" i="1"/>
  <c r="R95" i="1"/>
  <c r="Q95" i="1"/>
  <c r="P95" i="1"/>
  <c r="O95" i="1"/>
  <c r="R288" i="1"/>
  <c r="P288" i="1"/>
  <c r="Q288" i="1"/>
  <c r="O288" i="1"/>
  <c r="R202" i="1"/>
  <c r="O202" i="1"/>
  <c r="P202" i="1"/>
  <c r="Q202" i="1"/>
  <c r="O214" i="1"/>
  <c r="R214" i="1"/>
  <c r="P214" i="1"/>
  <c r="Q214" i="1"/>
  <c r="O137" i="1"/>
  <c r="Q137" i="1"/>
  <c r="P137" i="1"/>
  <c r="R137" i="1"/>
  <c r="Q37" i="1"/>
  <c r="P37" i="1"/>
  <c r="R37" i="1"/>
  <c r="O37" i="1"/>
  <c r="O159" i="1"/>
  <c r="Q159" i="1"/>
  <c r="P159" i="1"/>
  <c r="R159" i="1"/>
  <c r="R252" i="1"/>
  <c r="O252" i="1"/>
  <c r="Q252" i="1"/>
  <c r="P252" i="1"/>
  <c r="R209" i="1"/>
  <c r="O209" i="1"/>
  <c r="P209" i="1"/>
  <c r="Q209" i="1"/>
  <c r="R193" i="1"/>
  <c r="Q193" i="1"/>
  <c r="P193" i="1"/>
  <c r="O193" i="1"/>
  <c r="R62" i="1"/>
  <c r="O62" i="1"/>
  <c r="Q62" i="1"/>
  <c r="P62" i="1"/>
  <c r="R52" i="1"/>
  <c r="Q52" i="1"/>
  <c r="P52" i="1"/>
  <c r="O52" i="1"/>
  <c r="Q108" i="1"/>
  <c r="R108" i="1"/>
  <c r="P108" i="1"/>
  <c r="O108" i="1"/>
  <c r="O163" i="1"/>
  <c r="P163" i="1"/>
  <c r="R163" i="1"/>
  <c r="Q163" i="1"/>
  <c r="O254" i="1"/>
  <c r="P254" i="1"/>
  <c r="Q254" i="1"/>
  <c r="R254"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C33" i="5" l="1"/>
  <c r="C32" i="5"/>
  <c r="D32" i="5" l="1"/>
  <c r="D33" i="5"/>
  <c r="C2" i="5"/>
  <c r="T2" i="1" l="1"/>
  <c r="S2" i="1"/>
  <c r="C1" i="5" l="1"/>
  <c r="D2" i="5" s="1"/>
  <c r="D2" i="10" l="1"/>
  <c r="D1" i="5"/>
  <c r="D1" i="10" l="1"/>
</calcChain>
</file>

<file path=xl/sharedStrings.xml><?xml version="1.0" encoding="utf-8"?>
<sst xmlns="http://schemas.openxmlformats.org/spreadsheetml/2006/main" count="933" uniqueCount="190">
  <si>
    <t>Listad vårdcentral</t>
  </si>
  <si>
    <t>År</t>
  </si>
  <si>
    <t>Antal vårdtillfällen</t>
  </si>
  <si>
    <t>Antal akuta återinskrivningar</t>
  </si>
  <si>
    <t>Antal VTF I50</t>
  </si>
  <si>
    <t>Antal VTF J44</t>
  </si>
  <si>
    <t>Antal akuta ÅI30 I50</t>
  </si>
  <si>
    <t>Antal akuta ÅI30 J44</t>
  </si>
  <si>
    <t>501 Hälsans vårdcentral 2</t>
  </si>
  <si>
    <t>502 Rosenlunds vårdcentral</t>
  </si>
  <si>
    <t>503 Råslätts vårdcentral</t>
  </si>
  <si>
    <t>504 Kungshälsans vårdcentral</t>
  </si>
  <si>
    <t>505 Hälsans vårdcentral 1</t>
  </si>
  <si>
    <t>508 Tranås vårdcentral</t>
  </si>
  <si>
    <t>509 Sävsjö vårdcentral</t>
  </si>
  <si>
    <t>510 Eksjö vårdcentral</t>
  </si>
  <si>
    <t>511 Nässjö vårdcentral</t>
  </si>
  <si>
    <t>518 Tenhults vårdcentral</t>
  </si>
  <si>
    <t>521 Habo vårdcentral</t>
  </si>
  <si>
    <t>522 Rosenhälsans vårdcentral</t>
  </si>
  <si>
    <t>523 Mullsjö vårdcentral</t>
  </si>
  <si>
    <t>525 Gränna vårdcentral</t>
  </si>
  <si>
    <t>527 Bankeryds vårdcentral</t>
  </si>
  <si>
    <t>528 Norrahammars vårdcentral</t>
  </si>
  <si>
    <t>529 Öxnehaga vårdcentral</t>
  </si>
  <si>
    <t>535 Landsbro vårdcentral</t>
  </si>
  <si>
    <t>536 Mariannelunds vårdcentral</t>
  </si>
  <si>
    <t>537 Bodafors vårdcentral</t>
  </si>
  <si>
    <t>540 Vråens vårdcentral</t>
  </si>
  <si>
    <t>541 Västers vårdcentral</t>
  </si>
  <si>
    <t>542 Rydaholms vårdcentral</t>
  </si>
  <si>
    <t>543 Gislaveds vårdcentral</t>
  </si>
  <si>
    <t>544 Anderstorps vårdcentral</t>
  </si>
  <si>
    <t>545 Smålandsstenars vårdcentral</t>
  </si>
  <si>
    <t>546 Reftele vårdcentral</t>
  </si>
  <si>
    <t>548 Skillingaryds vårdcentral</t>
  </si>
  <si>
    <t>549 Gnosjö vårdcentral</t>
  </si>
  <si>
    <t>572 Aneby vårdcentral</t>
  </si>
  <si>
    <t>576 Gislehälsan</t>
  </si>
  <si>
    <t>582 Wetterhälsan</t>
  </si>
  <si>
    <t>585 Familjeläkarna i Forserum</t>
  </si>
  <si>
    <t>586 Nässjö Läkarhus</t>
  </si>
  <si>
    <t>587 Vrigstad Läkarmottagning</t>
  </si>
  <si>
    <t>588 Läkarhuset Tranås</t>
  </si>
  <si>
    <t>590 Vårdcentralen Aroma</t>
  </si>
  <si>
    <t>591 Apladalens vårdcentral</t>
  </si>
  <si>
    <t>592 Läkarhuset Väster</t>
  </si>
  <si>
    <t>507 Vetlanda vårdcentral</t>
  </si>
  <si>
    <t>541 Väster vårdcentral</t>
  </si>
  <si>
    <t>547 Vaggeryds vårdcentral</t>
  </si>
  <si>
    <t>577 Bräcke Diakoni VC Lokstallarna</t>
  </si>
  <si>
    <t>579 Läkarhuset Huskvarna</t>
  </si>
  <si>
    <t>580 Läkarhuset Öster Jönköping</t>
  </si>
  <si>
    <t>581 Wasa Vårdcentral</t>
  </si>
  <si>
    <t>584 Bräcke Diakoni VC Nyhälsan</t>
  </si>
  <si>
    <t>589 Unicare Vårdcentral Vetlanda</t>
  </si>
  <si>
    <t>591 Unicare Apladalens vårdcentral</t>
  </si>
  <si>
    <t>593 Avonova Vård Värnamo</t>
  </si>
  <si>
    <t>antal månadsvis</t>
  </si>
  <si>
    <t>Antal listade 65+</t>
  </si>
  <si>
    <t>Antal VTF I50 per 1000 listade</t>
  </si>
  <si>
    <t>Antal VTF J44 per 1000 listade</t>
  </si>
  <si>
    <t>Antal akuta ÅI30 I50 per 1000 listade</t>
  </si>
  <si>
    <t>Antal akuta ÅI30 J44 per 1000 listade</t>
  </si>
  <si>
    <t xml:space="preserve">Andel akuta ÅI30 I50 </t>
  </si>
  <si>
    <t xml:space="preserve">Andel akuta ÅI30 J44 </t>
  </si>
  <si>
    <t>Totalsumma</t>
  </si>
  <si>
    <t>Radetiketter</t>
  </si>
  <si>
    <t>Akuta återinskrivningar, Hjärtsvikt</t>
  </si>
  <si>
    <t xml:space="preserve">Akuta återinskrivningar, KOL </t>
  </si>
  <si>
    <t xml:space="preserve">  Vårdtillfälle, Hjärtsvikt</t>
  </si>
  <si>
    <t xml:space="preserve">  Akuta återinskrivningar, Hjärtsvikt</t>
  </si>
  <si>
    <t xml:space="preserve"> Vårdtillfälle, KOL</t>
  </si>
  <si>
    <t xml:space="preserve">  Akuta återinskrivningar, KOL</t>
  </si>
  <si>
    <t>Område</t>
  </si>
  <si>
    <t>Kommun</t>
  </si>
  <si>
    <t>Aneby</t>
  </si>
  <si>
    <t>Eksjö</t>
  </si>
  <si>
    <t>Gislaved</t>
  </si>
  <si>
    <t>573 Familjeläkarna i Anderstorp</t>
  </si>
  <si>
    <t>574 Familjeläkarna i Gislaved</t>
  </si>
  <si>
    <t>575 Familjeläkarna Smålandsstenar</t>
  </si>
  <si>
    <t>Gnosjö</t>
  </si>
  <si>
    <t>Habo</t>
  </si>
  <si>
    <t>Jönköping</t>
  </si>
  <si>
    <t>Mullsjö</t>
  </si>
  <si>
    <t>583 Familjeläkarna i Mullsjö</t>
  </si>
  <si>
    <t>Nässjö</t>
  </si>
  <si>
    <t>Sävsjö</t>
  </si>
  <si>
    <t>Tranås</t>
  </si>
  <si>
    <t>Vaggeryd</t>
  </si>
  <si>
    <t>Vetlanda</t>
  </si>
  <si>
    <t>Värnamo</t>
  </si>
  <si>
    <t>Höglandet</t>
  </si>
  <si>
    <t>Värnamoområdet</t>
  </si>
  <si>
    <t>Jönköpingsområde</t>
  </si>
  <si>
    <t xml:space="preserve">*Välj område </t>
  </si>
  <si>
    <t>*Välj  vårdcentral</t>
  </si>
  <si>
    <t>Åldersgrupp: 65+</t>
  </si>
  <si>
    <t>Slutenvård</t>
  </si>
  <si>
    <t xml:space="preserve"> Antal VTF I50</t>
  </si>
  <si>
    <t xml:space="preserve"> Antal akuta ÅI30 I50</t>
  </si>
  <si>
    <t xml:space="preserve"> Antal VTF J44</t>
  </si>
  <si>
    <t xml:space="preserve"> Antal akuta ÅI30 J44</t>
  </si>
  <si>
    <t xml:space="preserve"> Andel akuta ÅI30 I50 </t>
  </si>
  <si>
    <t xml:space="preserve"> Andel akuta ÅI30 J44 </t>
  </si>
  <si>
    <t xml:space="preserve">År </t>
  </si>
  <si>
    <t>Totalt</t>
  </si>
  <si>
    <t>507 Vetlanda vårdcentrum</t>
  </si>
  <si>
    <t>547 Vaggeryds vårdcentral och Svegaholm</t>
  </si>
  <si>
    <t>577 Bräcke Diakoni Vårdcentralen Lokstallarna</t>
  </si>
  <si>
    <t>579 Läkarhuset i Huskvarna</t>
  </si>
  <si>
    <t>580 Läkarhuset i Jönköping</t>
  </si>
  <si>
    <t>581 Wasa City Klinik</t>
  </si>
  <si>
    <t>584 Bräcke Diakoni Vårdcentralen Nyhälsan</t>
  </si>
  <si>
    <t>589 Sensia Sjukvård</t>
  </si>
  <si>
    <t>listing_kolumn</t>
  </si>
  <si>
    <t>Lista_år</t>
  </si>
  <si>
    <t>kolumn</t>
  </si>
  <si>
    <t>C</t>
  </si>
  <si>
    <t>D</t>
  </si>
  <si>
    <t>E</t>
  </si>
  <si>
    <t>F</t>
  </si>
  <si>
    <t>Nummer_kolumn</t>
  </si>
  <si>
    <t>listing_rad</t>
  </si>
  <si>
    <t>Rad_</t>
  </si>
  <si>
    <t xml:space="preserve"> Antal vårdtillfällen 
med KOL (J44)</t>
  </si>
  <si>
    <t xml:space="preserve"> Antal 
vårdtillfällen 
med hjärtsvikt (I50)</t>
  </si>
  <si>
    <t xml:space="preserve"> Antal akuta 
återinskrivningar
 med hjärtsvikt (I50)</t>
  </si>
  <si>
    <t xml:space="preserve"> Andel akuta 
återinskrivningar 
med hjärtsvikt (I50)</t>
  </si>
  <si>
    <t xml:space="preserve">  Antal akuta 
återinskrivningar 
med KOL (J44)</t>
  </si>
  <si>
    <t xml:space="preserve">  Andel akuta 
återinskrivningar 
med KOL (J44)</t>
  </si>
  <si>
    <t>(Alla)</t>
  </si>
  <si>
    <t>I50, Antal VTF per 1000 listade patienter</t>
  </si>
  <si>
    <t xml:space="preserve"> KOL, Antal vårdtillfällen per 1000 listade patienter</t>
  </si>
  <si>
    <t>KOL, Antal vårdtillfällen per 1000 listade patienter</t>
  </si>
  <si>
    <t>Hjärtsvikt, Antal vårdtillfällen per 1000 listade patienter</t>
  </si>
  <si>
    <t>För att se resultat för Region Jönköpings län, avmarkera valda område och VC eller tryck på knappen              i båda fönster</t>
  </si>
  <si>
    <t>G</t>
  </si>
  <si>
    <t>H</t>
  </si>
  <si>
    <t>Antal</t>
  </si>
  <si>
    <t>571 Vårdvalsenhetens invånare</t>
  </si>
  <si>
    <t>I</t>
  </si>
  <si>
    <t>I_snitt</t>
  </si>
  <si>
    <t>501 Hälsan 2 VC Jkp Bra Liv</t>
  </si>
  <si>
    <t>502 Rosenlund VC Jkp Bra Liv</t>
  </si>
  <si>
    <t>503 Råslätt VC Jkp Bra Liv</t>
  </si>
  <si>
    <t>504 Kungshälsan VC Hva Bra Liv</t>
  </si>
  <si>
    <t>505 Hälsan 1 VC Jkp Bra Liv</t>
  </si>
  <si>
    <t>507 Vetlanda VC Bra Liv</t>
  </si>
  <si>
    <t>508 Tranås VC Bra Liv</t>
  </si>
  <si>
    <t>509 Sävsjö VC Bra Liv</t>
  </si>
  <si>
    <t>510 Eksjö VC Bra Liv</t>
  </si>
  <si>
    <t>511 Nässjö VC Bra Liv</t>
  </si>
  <si>
    <t>518 Tenhult VC Bra Liv</t>
  </si>
  <si>
    <t>521 Habo VC Bra Liv</t>
  </si>
  <si>
    <t>522 Rosenhälsan VC Hva Bra Liv</t>
  </si>
  <si>
    <t>523 Mullsjö VC Bra Liv</t>
  </si>
  <si>
    <t>525 Gränna VC Bra Liv</t>
  </si>
  <si>
    <t>527 Bankeryd VC Bra Liv</t>
  </si>
  <si>
    <t>528 Norrahammar VC Bra Liv</t>
  </si>
  <si>
    <t>529 Öxnehaga VC Hva Bra Liv</t>
  </si>
  <si>
    <t>535 Landsbro VC Bra Liv</t>
  </si>
  <si>
    <t>536 Mariannelund vårdcentral [510]</t>
  </si>
  <si>
    <t>537 Bodafors VC Bra Liv</t>
  </si>
  <si>
    <t>540 Vråen VC Värnamo Bra Liv</t>
  </si>
  <si>
    <t>541 Väster VC Värnamo Bra Liv</t>
  </si>
  <si>
    <t>542 Rydaholm VC Bra Liv</t>
  </si>
  <si>
    <t>543 Gislaved VC Bra Liv</t>
  </si>
  <si>
    <t>544 Anderstorps vårdcentral [543]</t>
  </si>
  <si>
    <t>545 Smålandsstenar VC Bra Liv</t>
  </si>
  <si>
    <t>546 Reftele vårdcentral [545]</t>
  </si>
  <si>
    <t>547 Vaggeryd VC Bra Liv</t>
  </si>
  <si>
    <t>548 Skillingaryd VC Bra Liv</t>
  </si>
  <si>
    <t>549 Gnosjö VC Bra Liv</t>
  </si>
  <si>
    <t>Listad vårdcentral_</t>
  </si>
  <si>
    <t>Översta till vänster diagrammet visar Andel akuta återinskrivningar för patienter listade på respektive vårdcentral  med diagnoser  Hjärtsvikt (I50), samt KOL (J44). Nedersta till vänster diagrammet visar Antal vårdtillfällen  samt Antal akuta återinskrivningar. Diagrammet till höger visar antal vårdtillfällen (KOL respektive Hjärtsvikt) per 1000 listade patienter</t>
  </si>
  <si>
    <t>580 Läkarhuset Öster VC Jönköping</t>
  </si>
  <si>
    <t>581 Wasa vårdcentral Jönköping</t>
  </si>
  <si>
    <t>588 Vårdcentralen Tranan Tranås</t>
  </si>
  <si>
    <t>589 Vitala vårdcentral Vetlanda</t>
  </si>
  <si>
    <t>591 Apladalen vårdcentral Värnamo</t>
  </si>
  <si>
    <t>Listad vårdcentral 2021</t>
  </si>
  <si>
    <t>n_</t>
  </si>
  <si>
    <t>Num_</t>
  </si>
  <si>
    <t>Summa av Antal VTF J44</t>
  </si>
  <si>
    <t>Summa av Antal listade 65+</t>
  </si>
  <si>
    <t>Antal av Antal VTF I50</t>
  </si>
  <si>
    <t>=LETARAD(B2;$R$2:$S$100;2;FALSKT)</t>
  </si>
  <si>
    <t>i snitt,  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</si>
</sst>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1"/>
      <color theme="1"/>
      <name val="Calibri"/>
      <family val="2"/>
      <scheme val="minor"/>
    </font>
    <font>
      <sz val="10"/>
      <name val="Arial"/>
      <family val="2"/>
    </font>
    <font>
      <b/>
      <sz val="20"/>
      <color theme="0"/>
      <name val="Calibri"/>
      <family val="2"/>
      <scheme val="minor"/>
    </font>
    <font>
      <b/>
      <sz val="11"/>
      <color theme="0"/>
      <name val="Calibri"/>
      <family val="2"/>
      <scheme val="minor"/>
    </font>
    <font>
      <b/>
      <sz val="12"/>
      <color theme="0"/>
      <name val="Calibri"/>
      <family val="2"/>
      <scheme val="minor"/>
    </font>
    <font>
      <b/>
      <sz val="16"/>
      <color theme="0"/>
      <name val="Calibri"/>
      <family val="2"/>
      <scheme val="minor"/>
    </font>
    <font>
      <b/>
      <sz val="11.5"/>
      <color theme="0"/>
      <name val="Calibri"/>
      <family val="2"/>
      <scheme val="minor"/>
    </font>
    <font>
      <sz val="11"/>
      <color theme="0"/>
      <name val="Calibri"/>
      <family val="2"/>
      <scheme val="minor"/>
    </font>
    <font>
      <sz val="11"/>
      <color theme="0" tint="-0.34998626667073579"/>
      <name val="Calibri"/>
      <family val="2"/>
      <scheme val="minor"/>
    </font>
    <font>
      <sz val="10"/>
      <color theme="0"/>
      <name val="Calibri"/>
      <family val="2"/>
      <scheme val="minor"/>
    </font>
    <font>
      <b/>
      <sz val="10"/>
      <color theme="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2" fillId="0" borderId="0"/>
  </cellStyleXfs>
  <cellXfs count="50">
    <xf numFmtId="0" fontId="0" fillId="0" borderId="0" xfId="0"/>
    <xf numFmtId="0" fontId="1" fillId="0" borderId="0" xfId="0" applyFont="1"/>
    <xf numFmtId="0" fontId="1" fillId="0" borderId="0" xfId="0" applyFont="1" applyAlignment="1">
      <alignment wrapText="1"/>
    </xf>
    <xf numFmtId="0" fontId="0" fillId="0" borderId="0" xfId="0" applyFill="1"/>
    <xf numFmtId="164" fontId="0" fillId="0" borderId="0" xfId="0" applyNumberFormat="1"/>
    <xf numFmtId="165" fontId="0" fillId="0" borderId="0" xfId="0" applyNumberFormat="1"/>
    <xf numFmtId="0" fontId="0" fillId="0" borderId="0" xfId="0" pivotButton="1"/>
    <xf numFmtId="0" fontId="0" fillId="0" borderId="0" xfId="0" applyNumberFormat="1"/>
    <xf numFmtId="0" fontId="0" fillId="0" borderId="0" xfId="0" applyAlignment="1">
      <alignment wrapText="1"/>
    </xf>
    <xf numFmtId="0" fontId="0" fillId="0" borderId="0" xfId="0" applyAlignment="1">
      <alignment horizontal="left"/>
    </xf>
    <xf numFmtId="0" fontId="0" fillId="2" borderId="0" xfId="0" applyFill="1"/>
    <xf numFmtId="0" fontId="1" fillId="0" borderId="0" xfId="0" applyFont="1" applyFill="1"/>
    <xf numFmtId="0" fontId="0" fillId="3" borderId="0" xfId="0" applyFill="1"/>
    <xf numFmtId="0" fontId="3" fillId="3" borderId="0" xfId="0" applyFont="1" applyFill="1"/>
    <xf numFmtId="0" fontId="0" fillId="3" borderId="0" xfId="0" applyFill="1" applyAlignment="1">
      <alignment horizontal="center"/>
    </xf>
    <xf numFmtId="0" fontId="6" fillId="3" borderId="0" xfId="0" applyFont="1" applyFill="1"/>
    <xf numFmtId="0" fontId="0" fillId="0" borderId="0" xfId="0" pivotButton="1" applyAlignment="1">
      <alignment wrapText="1"/>
    </xf>
    <xf numFmtId="0" fontId="8" fillId="0" borderId="0" xfId="0" applyFont="1"/>
    <xf numFmtId="0" fontId="4" fillId="3" borderId="0" xfId="0" applyFont="1" applyFill="1" applyAlignment="1">
      <alignment horizontal="left"/>
    </xf>
    <xf numFmtId="0" fontId="1" fillId="2" borderId="0" xfId="0" applyFont="1" applyFill="1" applyAlignment="1">
      <alignment wrapText="1"/>
    </xf>
    <xf numFmtId="0" fontId="1" fillId="4" borderId="0" xfId="0" applyFont="1" applyFill="1" applyAlignment="1">
      <alignment wrapText="1"/>
    </xf>
    <xf numFmtId="0" fontId="0" fillId="5" borderId="0" xfId="0" applyFill="1"/>
    <xf numFmtId="0" fontId="0" fillId="0" borderId="0" xfId="0" applyAlignment="1">
      <alignment horizontal="center"/>
    </xf>
    <xf numFmtId="1" fontId="0" fillId="0" borderId="0" xfId="0" applyNumberFormat="1" applyAlignment="1">
      <alignment horizontal="center"/>
    </xf>
    <xf numFmtId="0" fontId="4" fillId="3" borderId="0" xfId="0" applyFont="1" applyFill="1" applyAlignment="1"/>
    <xf numFmtId="0" fontId="5" fillId="3" borderId="0" xfId="0" applyFont="1" applyFill="1" applyAlignment="1"/>
    <xf numFmtId="0" fontId="4" fillId="3" borderId="0" xfId="0" applyFont="1" applyFill="1" applyAlignment="1">
      <alignment wrapText="1"/>
    </xf>
    <xf numFmtId="0" fontId="5" fillId="3" borderId="0" xfId="0" applyFont="1" applyFill="1" applyAlignment="1">
      <alignment vertical="top"/>
    </xf>
    <xf numFmtId="0" fontId="5" fillId="3" borderId="0" xfId="0" applyFont="1" applyFill="1" applyAlignment="1">
      <alignment horizontal="left" vertical="top" wrapText="1"/>
    </xf>
    <xf numFmtId="0" fontId="9" fillId="3" borderId="0" xfId="0" applyFont="1" applyFill="1"/>
    <xf numFmtId="0" fontId="8" fillId="3" borderId="0" xfId="0" applyNumberFormat="1" applyFont="1" applyFill="1" applyAlignment="1">
      <alignment horizontal="center"/>
    </xf>
    <xf numFmtId="165" fontId="8" fillId="3" borderId="0" xfId="0" applyNumberFormat="1" applyFont="1" applyFill="1" applyAlignment="1">
      <alignment horizontal="center"/>
    </xf>
    <xf numFmtId="0" fontId="4" fillId="3" borderId="0" xfId="0" applyFont="1" applyFill="1" applyAlignment="1">
      <alignment horizontal="center" vertical="center"/>
    </xf>
    <xf numFmtId="0" fontId="8" fillId="3" borderId="0" xfId="0" applyNumberFormat="1" applyFont="1" applyFill="1" applyAlignment="1">
      <alignment horizontal="center" vertical="center"/>
    </xf>
    <xf numFmtId="165" fontId="8" fillId="3" borderId="0" xfId="0" applyNumberFormat="1" applyFont="1" applyFill="1" applyAlignment="1">
      <alignment horizontal="center" vertical="center"/>
    </xf>
    <xf numFmtId="0" fontId="0" fillId="3" borderId="0" xfId="0" applyFill="1" applyAlignment="1">
      <alignment wrapText="1"/>
    </xf>
    <xf numFmtId="164" fontId="8" fillId="3" borderId="0" xfId="0" applyNumberFormat="1" applyFont="1" applyFill="1" applyAlignment="1">
      <alignment horizontal="center"/>
    </xf>
    <xf numFmtId="164" fontId="8" fillId="3" borderId="0" xfId="0" applyNumberFormat="1" applyFont="1" applyFill="1" applyAlignment="1">
      <alignment horizontal="center" vertical="center"/>
    </xf>
    <xf numFmtId="0" fontId="10" fillId="6" borderId="0" xfId="0" applyFont="1" applyFill="1" applyAlignment="1">
      <alignment horizontal="center" vertical="center" wrapText="1"/>
    </xf>
    <xf numFmtId="0" fontId="4" fillId="6" borderId="0" xfId="0" applyFont="1" applyFill="1" applyAlignment="1">
      <alignment horizontal="left" vertical="center" wrapText="1"/>
    </xf>
    <xf numFmtId="0" fontId="10" fillId="6" borderId="0" xfId="0" applyFont="1" applyFill="1" applyAlignment="1">
      <alignment wrapText="1"/>
    </xf>
    <xf numFmtId="0" fontId="11" fillId="6" borderId="0" xfId="0" applyFont="1" applyFill="1" applyAlignment="1">
      <alignment wrapText="1"/>
    </xf>
    <xf numFmtId="0" fontId="7" fillId="3" borderId="0" xfId="0" applyFont="1" applyFill="1" applyAlignment="1">
      <alignment vertical="top" wrapText="1"/>
    </xf>
    <xf numFmtId="0" fontId="5" fillId="3" borderId="0" xfId="0" applyFont="1" applyFill="1" applyAlignment="1">
      <alignment vertical="top" wrapText="1"/>
    </xf>
    <xf numFmtId="17" fontId="0" fillId="0" borderId="0" xfId="0" applyNumberFormat="1"/>
    <xf numFmtId="0" fontId="1" fillId="5" borderId="0" xfId="0" applyFont="1" applyFill="1" applyAlignment="1">
      <alignment wrapText="1"/>
    </xf>
    <xf numFmtId="0" fontId="0" fillId="7" borderId="0" xfId="0" applyFill="1"/>
    <xf numFmtId="0" fontId="8" fillId="3" borderId="0" xfId="0" applyFont="1" applyFill="1" applyAlignment="1">
      <alignment horizontal="left" vertical="center" wrapText="1"/>
    </xf>
    <xf numFmtId="0" fontId="0" fillId="0" borderId="0" xfId="0" quotePrefix="1"/>
    <xf numFmtId="1" fontId="0" fillId="0" borderId="0" xfId="0" applyNumberFormat="1"/>
  </cellXfs>
  <cellStyles count="2">
    <cellStyle name="Normal" xfId="0" builtinId="0"/>
    <cellStyle name="Normal 2" xfId="1"/>
  </cellStyles>
  <dxfs count="68">
    <dxf>
      <font>
        <b/>
      </font>
    </dxf>
    <dxf>
      <font>
        <sz val="10"/>
      </font>
    </dxf>
    <dxf>
      <alignment horizontal="left" readingOrder="0"/>
    </dxf>
    <dxf>
      <fill>
        <patternFill>
          <bgColor theme="1" tint="0.14999847407452621"/>
        </patternFill>
      </fill>
    </dxf>
    <dxf>
      <fill>
        <patternFill>
          <bgColor theme="1" tint="0.14999847407452621"/>
        </patternFill>
      </fill>
    </dxf>
    <dxf>
      <alignment wrapText="1" readingOrder="0"/>
    </dxf>
    <dxf>
      <alignment wrapText="1" readingOrder="0"/>
    </dxf>
    <dxf>
      <numFmt numFmtId="164" formatCode="0.0"/>
    </dxf>
    <dxf>
      <alignment wrapText="1" readingOrder="0"/>
    </dxf>
    <dxf>
      <alignment wrapText="1" readingOrder="0"/>
    </dxf>
    <dxf>
      <fill>
        <patternFill>
          <bgColor theme="1" tint="0.249977111117893"/>
        </patternFill>
      </fill>
    </dxf>
    <dxf>
      <fill>
        <patternFill>
          <bgColor theme="1" tint="0.249977111117893"/>
        </patternFill>
      </fill>
    </dxf>
    <dxf>
      <font>
        <color theme="0"/>
      </font>
    </dxf>
    <dxf>
      <fill>
        <patternFill>
          <bgColor theme="1"/>
        </patternFill>
      </fill>
    </dxf>
    <dxf>
      <font>
        <sz val="10"/>
      </font>
    </dxf>
    <dxf>
      <alignment vertical="center" readingOrder="0"/>
    </dxf>
    <dxf>
      <fill>
        <patternFill>
          <bgColor theme="1"/>
        </patternFill>
      </fill>
    </dxf>
    <dxf>
      <font>
        <color theme="0" tint="-0.34998626667073579"/>
      </font>
    </dxf>
    <dxf>
      <font>
        <color theme="0" tint="-0.34998626667073579"/>
      </font>
    </dxf>
    <dxf>
      <fill>
        <patternFill>
          <bgColor theme="0" tint="-0.34998626667073579"/>
        </patternFill>
      </fill>
    </dxf>
    <dxf>
      <fill>
        <patternFill>
          <bgColor theme="0" tint="-0.34998626667073579"/>
        </patternFill>
      </fill>
    </dxf>
    <dxf>
      <alignment vertical="center" readingOrder="0"/>
    </dxf>
    <dxf>
      <alignment vertical="center" readingOrder="0"/>
    </dxf>
    <dxf>
      <alignment horizontal="center" readingOrder="0"/>
    </dxf>
    <dxf>
      <alignment horizontal="center" readingOrder="0"/>
    </dxf>
    <dxf>
      <fill>
        <patternFill>
          <bgColor theme="0" tint="-0.499984740745262"/>
        </patternFill>
      </fill>
    </dxf>
    <dxf>
      <fill>
        <patternFill>
          <bgColor theme="0" tint="-0.499984740745262"/>
        </patternFill>
      </fill>
    </dxf>
    <dxf>
      <alignment horizontal="center" readingOrder="0"/>
    </dxf>
    <dxf>
      <alignment horizontal="center" readingOrder="0"/>
    </dxf>
    <dxf>
      <alignment horizontal="center" readingOrder="0"/>
    </dxf>
    <dxf>
      <alignment vertical="center" readingOrder="0"/>
    </dxf>
    <dxf>
      <font>
        <color theme="0"/>
      </font>
    </dxf>
    <dxf>
      <font>
        <color theme="0"/>
      </font>
    </dxf>
    <dxf>
      <fill>
        <patternFill>
          <bgColor theme="0" tint="-0.34998626667073579"/>
        </patternFill>
      </fill>
    </dxf>
    <dxf>
      <fill>
        <patternFill>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ont>
        <b/>
      </font>
    </dxf>
    <dxf>
      <font>
        <b/>
      </font>
    </dxf>
    <dxf>
      <font>
        <b/>
      </font>
    </dxf>
    <dxf>
      <font>
        <color theme="0"/>
      </font>
    </dxf>
    <dxf>
      <font>
        <color theme="0"/>
      </font>
    </dxf>
    <dxf>
      <font>
        <color theme="0"/>
      </font>
    </dxf>
    <dxf>
      <fill>
        <patternFill patternType="solid">
          <bgColor theme="4" tint="0.59999389629810485"/>
        </patternFill>
      </fill>
    </dxf>
    <dxf>
      <fill>
        <patternFill patternType="solid">
          <bgColor theme="5" tint="0.39997558519241921"/>
        </patternFill>
      </fill>
    </dxf>
    <dxf>
      <fill>
        <patternFill patternType="solid">
          <bgColor theme="5" tint="0.39997558519241921"/>
        </patternFill>
      </fill>
    </dxf>
    <dxf>
      <font>
        <color theme="0" tint="-0.34998626667073579"/>
      </font>
    </dxf>
    <dxf>
      <font>
        <color theme="0" tint="-0.34998626667073579"/>
      </font>
    </dxf>
    <dxf>
      <fill>
        <patternFill>
          <bgColor theme="0" tint="-0.34998626667073579"/>
        </patternFill>
      </fill>
    </dxf>
    <dxf>
      <fill>
        <patternFill>
          <bgColor theme="0" tint="-0.34998626667073579"/>
        </patternFill>
      </fill>
    </dxf>
    <dxf>
      <alignment wrapText="1" readingOrder="0"/>
    </dxf>
    <dxf>
      <alignment wrapText="1" readingOrder="0"/>
    </dxf>
    <dxf>
      <numFmt numFmtId="165" formatCode="0.0%"/>
    </dxf>
    <dxf>
      <numFmt numFmtId="165" formatCode="0.0%"/>
    </dxf>
    <dxf>
      <numFmt numFmtId="164" formatCode="0.0"/>
    </dxf>
    <dxf>
      <alignment wrapText="1" readingOrder="0"/>
    </dxf>
    <dxf>
      <numFmt numFmtId="165" formatCode="0.0%"/>
    </dxf>
    <dxf>
      <numFmt numFmtId="13" formatCode="0%"/>
    </dxf>
    <dxf>
      <numFmt numFmtId="164" formatCode="0.0"/>
    </dxf>
    <dxf>
      <alignment wrapText="1" readingOrder="0"/>
    </dxf>
    <dxf>
      <alignment wrapText="1" readingOrder="0"/>
    </dxf>
    <dxf>
      <alignment wrapText="1" readingOrder="0"/>
    </dxf>
    <dxf>
      <numFmt numFmtId="165" formatCode="0.0%"/>
    </dxf>
    <dxf>
      <numFmt numFmtId="165" formatCode="0.0%"/>
    </dxf>
    <dxf>
      <fill>
        <patternFill>
          <bgColor theme="4" tint="-0.24994659260841701"/>
        </patternFill>
      </fill>
    </dxf>
    <dxf>
      <font>
        <b/>
        <i val="0"/>
        <sz val="14"/>
        <color theme="0"/>
      </font>
      <fill>
        <patternFill>
          <bgColor theme="1"/>
        </patternFill>
      </fill>
      <border>
        <bottom style="thin">
          <color theme="4"/>
        </bottom>
        <vertical/>
        <horizontal/>
      </border>
    </dxf>
    <dxf>
      <font>
        <color theme="0"/>
      </font>
      <fill>
        <patternFill>
          <bgColor theme="1"/>
        </patternFill>
      </fill>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dash1" pivot="0" table="0" count="10">
      <tableStyleElement type="wholeTable" dxfId="67"/>
      <tableStyleElement type="headerRow" dxfId="66"/>
    </tableStyle>
    <tableStyle name="Utsnittsformat 1" pivot="0" table="0" count="1">
      <tableStyleElement type="headerRow" dxfId="65"/>
    </tableStyle>
  </tableStyles>
  <colors>
    <mruColors>
      <color rgb="FF333333"/>
      <color rgb="FF040404"/>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4"/>
            <color theme="0"/>
          </font>
          <fill>
            <patternFill patternType="solid">
              <fgColor theme="3" tint="0.39994506668294322"/>
              <bgColor theme="3"/>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dash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Utsnittsformat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[i50_j44_2014_2020.xlsx]pivotter!Pivottabell1</c:name>
    <c:fmtId val="5"/>
  </c:pivotSource>
  <c:chart>
    <c:autoTitleDeleted val="1"/>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pivotFmt>
      <c:pivotFmt>
        <c:idx val="17"/>
      </c:pivotFmt>
      <c:pivotFmt>
        <c:idx val="18"/>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19"/>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s>
    <c:plotArea>
      <c:layout>
        <c:manualLayout>
          <c:layoutTarget val="inner"/>
          <c:xMode val="edge"/>
          <c:yMode val="edge"/>
          <c:x val="0.10083895651080201"/>
          <c:y val="0.17028056443207587"/>
          <c:w val="0.85764527390049461"/>
          <c:h val="0.71373950060624647"/>
        </c:manualLayout>
      </c:layout>
      <c:lineChart>
        <c:grouping val="standard"/>
        <c:varyColors val="0"/>
        <c:ser>
          <c:idx val="1"/>
          <c:order val="0"/>
          <c:tx>
            <c:strRef>
              <c:f>pivotter!$B$4</c:f>
              <c:strCache>
                <c:ptCount val="1"/>
                <c:pt idx="0">
                  <c:v>Akuta återinskrivningar, Hjärtsvikt</c:v>
                </c:pt>
              </c:strCache>
            </c:strRef>
          </c:tx>
          <c:spPr>
            <a:ln w="34925" cap="rnd">
              <a:solidFill>
                <a:schemeClr val="accent2"/>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pivotter!$A$5:$A$13</c:f>
              <c:strCache>
                <c:ptCount val="8"/>
                <c:pt idx="0">
                  <c:v>2014</c:v>
                </c:pt>
                <c:pt idx="1">
                  <c:v>2015</c:v>
                </c:pt>
                <c:pt idx="2">
                  <c:v>2016</c:v>
                </c:pt>
                <c:pt idx="3">
                  <c:v>2017</c:v>
                </c:pt>
                <c:pt idx="4">
                  <c:v>2018</c:v>
                </c:pt>
                <c:pt idx="5">
                  <c:v>2019</c:v>
                </c:pt>
                <c:pt idx="6">
                  <c:v>2020</c:v>
                </c:pt>
                <c:pt idx="7">
                  <c:v>2021</c:v>
                </c:pt>
              </c:strCache>
            </c:strRef>
          </c:cat>
          <c:val>
            <c:numRef>
              <c:f>pivotter!$B$5:$B$13</c:f>
              <c:numCache>
                <c:formatCode>0.0%</c:formatCode>
                <c:ptCount val="8"/>
                <c:pt idx="0">
                  <c:v>0.19255849524118945</c:v>
                </c:pt>
                <c:pt idx="1">
                  <c:v>0.19857980291471067</c:v>
                </c:pt>
                <c:pt idx="2">
                  <c:v>0.17654958682481117</c:v>
                </c:pt>
                <c:pt idx="3">
                  <c:v>0.14932395339263119</c:v>
                </c:pt>
                <c:pt idx="4">
                  <c:v>0.20306662238774748</c:v>
                </c:pt>
                <c:pt idx="5">
                  <c:v>0.1840108898131905</c:v>
                </c:pt>
                <c:pt idx="6">
                  <c:v>0.21357133198368997</c:v>
                </c:pt>
                <c:pt idx="7">
                  <c:v>0.19321052838376357</c:v>
                </c:pt>
              </c:numCache>
            </c:numRef>
          </c:val>
          <c:smooth val="0"/>
          <c:extLst>
            <c:ext xmlns:c16="http://schemas.microsoft.com/office/drawing/2014/chart" uri="{C3380CC4-5D6E-409C-BE32-E72D297353CC}">
              <c16:uniqueId val="{00000001-8CBF-4CD5-90CD-0F42C767F704}"/>
            </c:ext>
          </c:extLst>
        </c:ser>
        <c:ser>
          <c:idx val="0"/>
          <c:order val="1"/>
          <c:tx>
            <c:strRef>
              <c:f>pivotter!$C$4</c:f>
              <c:strCache>
                <c:ptCount val="1"/>
                <c:pt idx="0">
                  <c:v>Akuta återinskrivningar, KOL </c:v>
                </c:pt>
              </c:strCache>
            </c:strRef>
          </c:tx>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pivotter!$A$5:$A$13</c:f>
              <c:strCache>
                <c:ptCount val="8"/>
                <c:pt idx="0">
                  <c:v>2014</c:v>
                </c:pt>
                <c:pt idx="1">
                  <c:v>2015</c:v>
                </c:pt>
                <c:pt idx="2">
                  <c:v>2016</c:v>
                </c:pt>
                <c:pt idx="3">
                  <c:v>2017</c:v>
                </c:pt>
                <c:pt idx="4">
                  <c:v>2018</c:v>
                </c:pt>
                <c:pt idx="5">
                  <c:v>2019</c:v>
                </c:pt>
                <c:pt idx="6">
                  <c:v>2020</c:v>
                </c:pt>
                <c:pt idx="7">
                  <c:v>2021</c:v>
                </c:pt>
              </c:strCache>
            </c:strRef>
          </c:cat>
          <c:val>
            <c:numRef>
              <c:f>pivotter!$C$5:$C$13</c:f>
              <c:numCache>
                <c:formatCode>0.0%</c:formatCode>
                <c:ptCount val="8"/>
                <c:pt idx="0">
                  <c:v>0.23113476704786134</c:v>
                </c:pt>
                <c:pt idx="1">
                  <c:v>0.25713999593752024</c:v>
                </c:pt>
                <c:pt idx="2">
                  <c:v>0.20185284323883573</c:v>
                </c:pt>
                <c:pt idx="3">
                  <c:v>0.22778596305092252</c:v>
                </c:pt>
                <c:pt idx="4">
                  <c:v>0.19989873935404126</c:v>
                </c:pt>
                <c:pt idx="5">
                  <c:v>0.24287148037148043</c:v>
                </c:pt>
                <c:pt idx="6">
                  <c:v>0.26457381375465311</c:v>
                </c:pt>
                <c:pt idx="7">
                  <c:v>0.23243703754437833</c:v>
                </c:pt>
              </c:numCache>
            </c:numRef>
          </c:val>
          <c:smooth val="0"/>
          <c:extLst>
            <c:ext xmlns:c16="http://schemas.microsoft.com/office/drawing/2014/chart" uri="{C3380CC4-5D6E-409C-BE32-E72D297353CC}">
              <c16:uniqueId val="{00000000-8CBF-4CD5-90CD-0F42C767F704}"/>
            </c:ext>
          </c:extLst>
        </c:ser>
        <c:dLbls>
          <c:showLegendKey val="0"/>
          <c:showVal val="0"/>
          <c:showCatName val="0"/>
          <c:showSerName val="0"/>
          <c:showPercent val="0"/>
          <c:showBubbleSize val="0"/>
        </c:dLbls>
        <c:marker val="1"/>
        <c:smooth val="0"/>
        <c:axId val="244508928"/>
        <c:axId val="246223232"/>
      </c:lineChart>
      <c:catAx>
        <c:axId val="244508928"/>
        <c:scaling>
          <c:orientation val="minMax"/>
        </c:scaling>
        <c:delete val="0"/>
        <c:axPos val="b"/>
        <c:numFmt formatCode="General" sourceLinked="0"/>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sv-SE"/>
          </a:p>
        </c:txPr>
        <c:crossAx val="246223232"/>
        <c:crosses val="autoZero"/>
        <c:auto val="1"/>
        <c:lblAlgn val="ctr"/>
        <c:lblOffset val="100"/>
        <c:noMultiLvlLbl val="0"/>
      </c:catAx>
      <c:valAx>
        <c:axId val="246223232"/>
        <c:scaling>
          <c:orientation val="minMax"/>
          <c:min val="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1200" b="1" i="0" u="none" strike="noStrike" kern="1200" cap="all" baseline="0">
                    <a:solidFill>
                      <a:schemeClr val="lt1">
                        <a:lumMod val="85000"/>
                      </a:schemeClr>
                    </a:solidFill>
                    <a:latin typeface="+mn-lt"/>
                    <a:ea typeface="+mn-ea"/>
                    <a:cs typeface="+mn-cs"/>
                  </a:defRPr>
                </a:pPr>
                <a:r>
                  <a:rPr lang="en-US" sz="1200"/>
                  <a:t>Andel, %</a:t>
                </a:r>
              </a:p>
            </c:rich>
          </c:tx>
          <c:layout>
            <c:manualLayout>
              <c:xMode val="edge"/>
              <c:yMode val="edge"/>
              <c:x val="1.1683047822645601E-2"/>
              <c:y val="0.34559533916913082"/>
            </c:manualLayout>
          </c:layout>
          <c:overlay val="0"/>
          <c:spPr>
            <a:noFill/>
            <a:ln>
              <a:noFill/>
            </a:ln>
            <a:effectLst/>
          </c:spPr>
          <c:txPr>
            <a:bodyPr rot="-5400000" spcFirstLastPara="1" vertOverflow="ellipsis" vert="horz" wrap="square" anchor="ctr" anchorCtr="1"/>
            <a:lstStyle/>
            <a:p>
              <a:pPr>
                <a:defRPr sz="1200" b="1" i="0" u="none" strike="noStrike" kern="1200" cap="all" baseline="0">
                  <a:solidFill>
                    <a:schemeClr val="lt1">
                      <a:lumMod val="8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sv-SE"/>
          </a:p>
        </c:txPr>
        <c:crossAx val="244508928"/>
        <c:crosses val="autoZero"/>
        <c:crossBetween val="between"/>
      </c:valAx>
      <c:spPr>
        <a:noFill/>
        <a:ln>
          <a:noFill/>
        </a:ln>
        <a:effectLst/>
      </c:spPr>
    </c:plotArea>
    <c:legend>
      <c:legendPos val="t"/>
      <c:layout>
        <c:manualLayout>
          <c:xMode val="edge"/>
          <c:yMode val="edge"/>
          <c:x val="3.5062444027741078E-2"/>
          <c:y val="1.9729401676118828E-2"/>
          <c:w val="0.92987511194451766"/>
          <c:h val="0.1101674772464590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sv-SE"/>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[i50_j44_2014_2020.xlsx]pivotter!Pivottabell3</c:name>
    <c:fmtId val="7"/>
  </c:pivotSource>
  <c:chart>
    <c:autoTitleDeleted val="1"/>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spPr>
          <a:ln w="34925" cap="rnd">
            <a:solidFill>
              <a:srgbClr val="C00000"/>
            </a:solidFill>
            <a:round/>
          </a:ln>
          <a:effectLst>
            <a:outerShdw blurRad="40000" dist="23000" dir="5400000" rotWithShape="0">
              <a:srgbClr val="000000">
                <a:alpha val="35000"/>
              </a:srgbClr>
            </a:outerShdw>
          </a:effectLst>
        </c:spPr>
        <c:marker>
          <c:symbol val="circle"/>
          <c:size val="6"/>
          <c:spPr>
            <a:solidFill>
              <a:srgbClr val="C00000"/>
            </a:solidFill>
            <a:ln w="9525">
              <a:solidFill>
                <a:srgbClr val="C00000"/>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25"/>
        <c:spPr>
          <a:ln w="34925" cap="rnd">
            <a:solidFill>
              <a:schemeClr val="accent1"/>
            </a:solidFill>
            <a:prstDash val="sysDot"/>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prstDash val="sysDot"/>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26"/>
        <c:spPr>
          <a:ln w="34925" cap="rnd">
            <a:solidFill>
              <a:schemeClr val="accent1"/>
            </a:solidFill>
            <a:round/>
          </a:ln>
          <a:effectLst>
            <a:outerShdw blurRad="40000" dist="23000" dir="5400000" rotWithShape="0">
              <a:srgbClr val="000000">
                <a:alpha val="35000"/>
              </a:srgbClr>
            </a:outerShdw>
          </a:effectLst>
        </c:spPr>
        <c:marker>
          <c:symbol val="circle"/>
          <c:size val="6"/>
          <c:spPr>
            <a:solidFill>
              <a:schemeClr val="accent1"/>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27"/>
        <c:spPr>
          <a:ln w="34925" cap="rnd">
            <a:solidFill>
              <a:schemeClr val="accent1"/>
            </a:solidFill>
            <a:prstDash val="sysDot"/>
            <a:round/>
          </a:ln>
          <a:effectLst>
            <a:outerShdw blurRad="40000" dist="23000" dir="5400000" rotWithShape="0">
              <a:srgbClr val="000000">
                <a:alpha val="35000"/>
              </a:srgbClr>
            </a:outerShdw>
          </a:effectLst>
        </c:spPr>
        <c:marker>
          <c:symbol val="circle"/>
          <c:size val="6"/>
          <c:spPr>
            <a:solidFill>
              <a:schemeClr val="accent1"/>
            </a:solidFill>
            <a:ln w="9525">
              <a:solidFill>
                <a:schemeClr val="accent1"/>
              </a:solidFill>
              <a:prstDash val="sysDot"/>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s>
    <c:plotArea>
      <c:layout>
        <c:manualLayout>
          <c:layoutTarget val="inner"/>
          <c:xMode val="edge"/>
          <c:yMode val="edge"/>
          <c:x val="0.11042563176055331"/>
          <c:y val="0.1878427735634719"/>
          <c:w val="0.85023039177025916"/>
          <c:h val="0.70182833195523664"/>
        </c:manualLayout>
      </c:layout>
      <c:lineChart>
        <c:grouping val="standard"/>
        <c:varyColors val="0"/>
        <c:ser>
          <c:idx val="0"/>
          <c:order val="0"/>
          <c:tx>
            <c:strRef>
              <c:f>pivotter!$B$18</c:f>
              <c:strCache>
                <c:ptCount val="1"/>
                <c:pt idx="0">
                  <c:v>  Vårdtillfälle, Hjärtsvikt</c:v>
                </c:pt>
              </c:strCache>
            </c:strRef>
          </c:tx>
          <c:spPr>
            <a:ln w="34925" cap="rnd">
              <a:solidFill>
                <a:srgbClr val="C00000"/>
              </a:solidFill>
              <a:round/>
            </a:ln>
            <a:effectLst>
              <a:outerShdw blurRad="40000" dist="23000" dir="5400000" rotWithShape="0">
                <a:srgbClr val="000000">
                  <a:alpha val="35000"/>
                </a:srgbClr>
              </a:outerShdw>
            </a:effectLst>
          </c:spPr>
          <c:marker>
            <c:symbol val="circle"/>
            <c:size val="6"/>
            <c:spPr>
              <a:solidFill>
                <a:srgbClr val="C00000"/>
              </a:solidFill>
              <a:ln w="9525">
                <a:solidFill>
                  <a:srgbClr val="C00000"/>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pivotter!$A$19:$A$27</c:f>
              <c:strCache>
                <c:ptCount val="8"/>
                <c:pt idx="0">
                  <c:v>2014</c:v>
                </c:pt>
                <c:pt idx="1">
                  <c:v>2015</c:v>
                </c:pt>
                <c:pt idx="2">
                  <c:v>2016</c:v>
                </c:pt>
                <c:pt idx="3">
                  <c:v>2017</c:v>
                </c:pt>
                <c:pt idx="4">
                  <c:v>2018</c:v>
                </c:pt>
                <c:pt idx="5">
                  <c:v>2019</c:v>
                </c:pt>
                <c:pt idx="6">
                  <c:v>2020</c:v>
                </c:pt>
                <c:pt idx="7">
                  <c:v>2021</c:v>
                </c:pt>
              </c:strCache>
            </c:strRef>
          </c:cat>
          <c:val>
            <c:numRef>
              <c:f>pivotter!$B$19:$B$27</c:f>
              <c:numCache>
                <c:formatCode>General</c:formatCode>
                <c:ptCount val="8"/>
                <c:pt idx="0">
                  <c:v>861</c:v>
                </c:pt>
                <c:pt idx="1">
                  <c:v>859</c:v>
                </c:pt>
                <c:pt idx="2">
                  <c:v>813</c:v>
                </c:pt>
                <c:pt idx="3">
                  <c:v>943</c:v>
                </c:pt>
                <c:pt idx="4">
                  <c:v>1017</c:v>
                </c:pt>
                <c:pt idx="5">
                  <c:v>954</c:v>
                </c:pt>
                <c:pt idx="6">
                  <c:v>871</c:v>
                </c:pt>
                <c:pt idx="7">
                  <c:v>1009</c:v>
                </c:pt>
              </c:numCache>
            </c:numRef>
          </c:val>
          <c:smooth val="0"/>
          <c:extLst>
            <c:ext xmlns:c16="http://schemas.microsoft.com/office/drawing/2014/chart" uri="{C3380CC4-5D6E-409C-BE32-E72D297353CC}">
              <c16:uniqueId val="{00000000-F5ED-411B-BE72-24DD0C11FD58}"/>
            </c:ext>
          </c:extLst>
        </c:ser>
        <c:ser>
          <c:idx val="1"/>
          <c:order val="1"/>
          <c:tx>
            <c:strRef>
              <c:f>pivotter!$C$18</c:f>
              <c:strCache>
                <c:ptCount val="1"/>
                <c:pt idx="0">
                  <c:v>  Akuta återinskrivningar, Hjärtsvikt</c:v>
                </c:pt>
              </c:strCache>
            </c:strRef>
          </c:tx>
          <c:spPr>
            <a:ln w="34925" cap="rnd">
              <a:solidFill>
                <a:schemeClr val="accent2"/>
              </a:solidFill>
              <a:prstDash val="sysDot"/>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prstDash val="sysDot"/>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pivotter!$A$19:$A$27</c:f>
              <c:strCache>
                <c:ptCount val="8"/>
                <c:pt idx="0">
                  <c:v>2014</c:v>
                </c:pt>
                <c:pt idx="1">
                  <c:v>2015</c:v>
                </c:pt>
                <c:pt idx="2">
                  <c:v>2016</c:v>
                </c:pt>
                <c:pt idx="3">
                  <c:v>2017</c:v>
                </c:pt>
                <c:pt idx="4">
                  <c:v>2018</c:v>
                </c:pt>
                <c:pt idx="5">
                  <c:v>2019</c:v>
                </c:pt>
                <c:pt idx="6">
                  <c:v>2020</c:v>
                </c:pt>
                <c:pt idx="7">
                  <c:v>2021</c:v>
                </c:pt>
              </c:strCache>
            </c:strRef>
          </c:cat>
          <c:val>
            <c:numRef>
              <c:f>pivotter!$C$19:$C$27</c:f>
              <c:numCache>
                <c:formatCode>General</c:formatCode>
                <c:ptCount val="8"/>
                <c:pt idx="0">
                  <c:v>176</c:v>
                </c:pt>
                <c:pt idx="1">
                  <c:v>170</c:v>
                </c:pt>
                <c:pt idx="2">
                  <c:v>152</c:v>
                </c:pt>
                <c:pt idx="3">
                  <c:v>166</c:v>
                </c:pt>
                <c:pt idx="4">
                  <c:v>215</c:v>
                </c:pt>
                <c:pt idx="5">
                  <c:v>192</c:v>
                </c:pt>
                <c:pt idx="6">
                  <c:v>188</c:v>
                </c:pt>
                <c:pt idx="7">
                  <c:v>196</c:v>
                </c:pt>
              </c:numCache>
            </c:numRef>
          </c:val>
          <c:smooth val="0"/>
          <c:extLst>
            <c:ext xmlns:c16="http://schemas.microsoft.com/office/drawing/2014/chart" uri="{C3380CC4-5D6E-409C-BE32-E72D297353CC}">
              <c16:uniqueId val="{00000001-F5ED-411B-BE72-24DD0C11FD58}"/>
            </c:ext>
          </c:extLst>
        </c:ser>
        <c:ser>
          <c:idx val="2"/>
          <c:order val="2"/>
          <c:tx>
            <c:strRef>
              <c:f>pivotter!$D$18</c:f>
              <c:strCache>
                <c:ptCount val="1"/>
                <c:pt idx="0">
                  <c:v> Vårdtillfälle, KOL</c:v>
                </c:pt>
              </c:strCache>
            </c:strRef>
          </c:tx>
          <c:spPr>
            <a:ln w="34925" cap="rnd">
              <a:solidFill>
                <a:schemeClr val="accent1"/>
              </a:solidFill>
              <a:round/>
            </a:ln>
            <a:effectLst>
              <a:outerShdw blurRad="40000" dist="23000" dir="5400000" rotWithShape="0">
                <a:srgbClr val="000000">
                  <a:alpha val="35000"/>
                </a:srgbClr>
              </a:outerShdw>
            </a:effectLst>
          </c:spPr>
          <c:marker>
            <c:symbol val="circle"/>
            <c:size val="6"/>
            <c:spPr>
              <a:solidFill>
                <a:schemeClr val="accent1"/>
              </a:soli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pivotter!$A$19:$A$27</c:f>
              <c:strCache>
                <c:ptCount val="8"/>
                <c:pt idx="0">
                  <c:v>2014</c:v>
                </c:pt>
                <c:pt idx="1">
                  <c:v>2015</c:v>
                </c:pt>
                <c:pt idx="2">
                  <c:v>2016</c:v>
                </c:pt>
                <c:pt idx="3">
                  <c:v>2017</c:v>
                </c:pt>
                <c:pt idx="4">
                  <c:v>2018</c:v>
                </c:pt>
                <c:pt idx="5">
                  <c:v>2019</c:v>
                </c:pt>
                <c:pt idx="6">
                  <c:v>2020</c:v>
                </c:pt>
                <c:pt idx="7">
                  <c:v>2021</c:v>
                </c:pt>
              </c:strCache>
            </c:strRef>
          </c:cat>
          <c:val>
            <c:numRef>
              <c:f>pivotter!$D$19:$D$27</c:f>
              <c:numCache>
                <c:formatCode>General</c:formatCode>
                <c:ptCount val="8"/>
                <c:pt idx="0">
                  <c:v>479</c:v>
                </c:pt>
                <c:pt idx="1">
                  <c:v>511</c:v>
                </c:pt>
                <c:pt idx="2">
                  <c:v>473</c:v>
                </c:pt>
                <c:pt idx="3">
                  <c:v>503</c:v>
                </c:pt>
                <c:pt idx="4">
                  <c:v>423</c:v>
                </c:pt>
                <c:pt idx="5">
                  <c:v>422</c:v>
                </c:pt>
                <c:pt idx="6">
                  <c:v>384</c:v>
                </c:pt>
                <c:pt idx="7">
                  <c:v>389</c:v>
                </c:pt>
              </c:numCache>
            </c:numRef>
          </c:val>
          <c:smooth val="0"/>
          <c:extLst>
            <c:ext xmlns:c16="http://schemas.microsoft.com/office/drawing/2014/chart" uri="{C3380CC4-5D6E-409C-BE32-E72D297353CC}">
              <c16:uniqueId val="{00000002-F5ED-411B-BE72-24DD0C11FD58}"/>
            </c:ext>
          </c:extLst>
        </c:ser>
        <c:ser>
          <c:idx val="3"/>
          <c:order val="3"/>
          <c:tx>
            <c:strRef>
              <c:f>pivotter!$E$18</c:f>
              <c:strCache>
                <c:ptCount val="1"/>
                <c:pt idx="0">
                  <c:v>  Akuta återinskrivningar, KOL</c:v>
                </c:pt>
              </c:strCache>
            </c:strRef>
          </c:tx>
          <c:spPr>
            <a:ln w="34925" cap="rnd">
              <a:solidFill>
                <a:schemeClr val="accent1"/>
              </a:solidFill>
              <a:prstDash val="sysDot"/>
              <a:round/>
            </a:ln>
            <a:effectLst>
              <a:outerShdw blurRad="40000" dist="23000" dir="5400000" rotWithShape="0">
                <a:srgbClr val="000000">
                  <a:alpha val="35000"/>
                </a:srgbClr>
              </a:outerShdw>
            </a:effectLst>
          </c:spPr>
          <c:marker>
            <c:symbol val="circle"/>
            <c:size val="6"/>
            <c:spPr>
              <a:solidFill>
                <a:schemeClr val="accent1"/>
              </a:solidFill>
              <a:ln w="9525">
                <a:solidFill>
                  <a:schemeClr val="accent1"/>
                </a:solidFill>
                <a:prstDash val="sysDot"/>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pivotter!$A$19:$A$27</c:f>
              <c:strCache>
                <c:ptCount val="8"/>
                <c:pt idx="0">
                  <c:v>2014</c:v>
                </c:pt>
                <c:pt idx="1">
                  <c:v>2015</c:v>
                </c:pt>
                <c:pt idx="2">
                  <c:v>2016</c:v>
                </c:pt>
                <c:pt idx="3">
                  <c:v>2017</c:v>
                </c:pt>
                <c:pt idx="4">
                  <c:v>2018</c:v>
                </c:pt>
                <c:pt idx="5">
                  <c:v>2019</c:v>
                </c:pt>
                <c:pt idx="6">
                  <c:v>2020</c:v>
                </c:pt>
                <c:pt idx="7">
                  <c:v>2021</c:v>
                </c:pt>
              </c:strCache>
            </c:strRef>
          </c:cat>
          <c:val>
            <c:numRef>
              <c:f>pivotter!$E$19:$E$27</c:f>
              <c:numCache>
                <c:formatCode>General</c:formatCode>
                <c:ptCount val="8"/>
                <c:pt idx="0">
                  <c:v>120</c:v>
                </c:pt>
                <c:pt idx="1">
                  <c:v>145</c:v>
                </c:pt>
                <c:pt idx="2">
                  <c:v>113</c:v>
                </c:pt>
                <c:pt idx="3">
                  <c:v>135</c:v>
                </c:pt>
                <c:pt idx="4">
                  <c:v>99</c:v>
                </c:pt>
                <c:pt idx="5">
                  <c:v>122</c:v>
                </c:pt>
                <c:pt idx="6">
                  <c:v>115</c:v>
                </c:pt>
                <c:pt idx="7">
                  <c:v>102</c:v>
                </c:pt>
              </c:numCache>
            </c:numRef>
          </c:val>
          <c:smooth val="0"/>
          <c:extLst>
            <c:ext xmlns:c16="http://schemas.microsoft.com/office/drawing/2014/chart" uri="{C3380CC4-5D6E-409C-BE32-E72D297353CC}">
              <c16:uniqueId val="{00000003-F5ED-411B-BE72-24DD0C11FD58}"/>
            </c:ext>
          </c:extLst>
        </c:ser>
        <c:dLbls>
          <c:showLegendKey val="0"/>
          <c:showVal val="0"/>
          <c:showCatName val="0"/>
          <c:showSerName val="0"/>
          <c:showPercent val="0"/>
          <c:showBubbleSize val="0"/>
        </c:dLbls>
        <c:marker val="1"/>
        <c:smooth val="0"/>
        <c:axId val="246384896"/>
        <c:axId val="246395264"/>
      </c:lineChart>
      <c:catAx>
        <c:axId val="246384896"/>
        <c:scaling>
          <c:orientation val="minMax"/>
        </c:scaling>
        <c:delete val="0"/>
        <c:axPos val="b"/>
        <c:numFmt formatCode="General" sourceLinked="0"/>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sv-SE"/>
          </a:p>
        </c:txPr>
        <c:crossAx val="246395264"/>
        <c:crosses val="autoZero"/>
        <c:auto val="1"/>
        <c:lblAlgn val="ctr"/>
        <c:lblOffset val="100"/>
        <c:noMultiLvlLbl val="0"/>
      </c:catAx>
      <c:valAx>
        <c:axId val="246395264"/>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1200" b="1" i="0" u="none" strike="noStrike" kern="1200" cap="all" baseline="0">
                    <a:solidFill>
                      <a:schemeClr val="lt1">
                        <a:lumMod val="85000"/>
                      </a:schemeClr>
                    </a:solidFill>
                    <a:latin typeface="+mn-lt"/>
                    <a:ea typeface="+mn-ea"/>
                    <a:cs typeface="+mn-cs"/>
                  </a:defRPr>
                </a:pPr>
                <a:r>
                  <a:rPr lang="en-US" sz="1200"/>
                  <a:t>Antal </a:t>
                </a:r>
              </a:p>
            </c:rich>
          </c:tx>
          <c:layout>
            <c:manualLayout>
              <c:xMode val="edge"/>
              <c:yMode val="edge"/>
              <c:x val="1.5261327703369302E-3"/>
              <c:y val="0.33862908401869429"/>
            </c:manualLayout>
          </c:layout>
          <c:overlay val="0"/>
          <c:spPr>
            <a:noFill/>
            <a:ln>
              <a:noFill/>
            </a:ln>
            <a:effectLst/>
          </c:spPr>
          <c:txPr>
            <a:bodyPr rot="-5400000" spcFirstLastPara="1" vertOverflow="ellipsis" vert="horz" wrap="square" anchor="ctr" anchorCtr="1"/>
            <a:lstStyle/>
            <a:p>
              <a:pPr>
                <a:defRPr sz="1200" b="1" i="0" u="none" strike="noStrike" kern="1200" cap="all" baseline="0">
                  <a:solidFill>
                    <a:schemeClr val="lt1">
                      <a:lumMod val="8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sv-SE"/>
          </a:p>
        </c:txPr>
        <c:crossAx val="246384896"/>
        <c:crosses val="autoZero"/>
        <c:crossBetween val="between"/>
      </c:valAx>
      <c:spPr>
        <a:noFill/>
        <a:ln>
          <a:noFill/>
        </a:ln>
        <a:effectLst/>
      </c:spPr>
    </c:plotArea>
    <c:legend>
      <c:legendPos val="t"/>
      <c:layout>
        <c:manualLayout>
          <c:xMode val="edge"/>
          <c:yMode val="edge"/>
          <c:x val="3.4773287495067791E-3"/>
          <c:y val="2.0236716467933437E-2"/>
          <c:w val="0.97275663810827695"/>
          <c:h val="0.1225012508668172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sv-SE"/>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[i50_j44_2014_2020.xlsx]pivotter!Pivottabell4</c:name>
    <c:fmtId val="10"/>
  </c:pivotSource>
  <c:chart>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
        <c:idx val="21"/>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pivotFmt>
    </c:pivotFmts>
    <c:plotArea>
      <c:layout/>
      <c:lineChart>
        <c:grouping val="standard"/>
        <c:varyColors val="0"/>
        <c:ser>
          <c:idx val="0"/>
          <c:order val="0"/>
          <c:tx>
            <c:strRef>
              <c:f>pivotter!$B$53</c:f>
              <c:strCache>
                <c:ptCount val="1"/>
                <c:pt idx="0">
                  <c:v> KOL, Antal vårdtillfällen per 1000 listade patienter</c:v>
                </c:pt>
              </c:strCache>
            </c:strRef>
          </c:tx>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pivotter!$A$54:$A$62</c:f>
              <c:strCache>
                <c:ptCount val="8"/>
                <c:pt idx="0">
                  <c:v>2014</c:v>
                </c:pt>
                <c:pt idx="1">
                  <c:v>2015</c:v>
                </c:pt>
                <c:pt idx="2">
                  <c:v>2016</c:v>
                </c:pt>
                <c:pt idx="3">
                  <c:v>2017</c:v>
                </c:pt>
                <c:pt idx="4">
                  <c:v>2018</c:v>
                </c:pt>
                <c:pt idx="5">
                  <c:v>2019</c:v>
                </c:pt>
                <c:pt idx="6">
                  <c:v>2020</c:v>
                </c:pt>
                <c:pt idx="7">
                  <c:v>2021</c:v>
                </c:pt>
              </c:strCache>
            </c:strRef>
          </c:cat>
          <c:val>
            <c:numRef>
              <c:f>pivotter!$B$54:$B$62</c:f>
              <c:numCache>
                <c:formatCode>0.0</c:formatCode>
                <c:ptCount val="8"/>
                <c:pt idx="0">
                  <c:v>7.5069643157992338</c:v>
                </c:pt>
                <c:pt idx="1">
                  <c:v>7.795437152148323</c:v>
                </c:pt>
                <c:pt idx="2">
                  <c:v>6.9663489507519865</c:v>
                </c:pt>
                <c:pt idx="3">
                  <c:v>7.1925814885164181</c:v>
                </c:pt>
                <c:pt idx="4">
                  <c:v>5.838294426706172</c:v>
                </c:pt>
                <c:pt idx="5">
                  <c:v>5.6364678579975189</c:v>
                </c:pt>
                <c:pt idx="6">
                  <c:v>5.0596774016448345</c:v>
                </c:pt>
                <c:pt idx="7">
                  <c:v>5.0781024780226298</c:v>
                </c:pt>
              </c:numCache>
            </c:numRef>
          </c:val>
          <c:smooth val="0"/>
          <c:extLst>
            <c:ext xmlns:c16="http://schemas.microsoft.com/office/drawing/2014/chart" uri="{C3380CC4-5D6E-409C-BE32-E72D297353CC}">
              <c16:uniqueId val="{00000000-BAC0-4953-AB97-85E3B0E61136}"/>
            </c:ext>
          </c:extLst>
        </c:ser>
        <c:ser>
          <c:idx val="1"/>
          <c:order val="1"/>
          <c:tx>
            <c:strRef>
              <c:f>pivotter!$C$53</c:f>
              <c:strCache>
                <c:ptCount val="1"/>
                <c:pt idx="0">
                  <c:v>Hjärtsvikt, Antal vårdtillfällen per 1000 listade patienter</c:v>
                </c:pt>
              </c:strCache>
            </c:strRef>
          </c:tx>
          <c:spPr>
            <a:ln w="34925" cap="rnd">
              <a:solidFill>
                <a:schemeClr val="accent2"/>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pivotter!$A$54:$A$62</c:f>
              <c:strCache>
                <c:ptCount val="8"/>
                <c:pt idx="0">
                  <c:v>2014</c:v>
                </c:pt>
                <c:pt idx="1">
                  <c:v>2015</c:v>
                </c:pt>
                <c:pt idx="2">
                  <c:v>2016</c:v>
                </c:pt>
                <c:pt idx="3">
                  <c:v>2017</c:v>
                </c:pt>
                <c:pt idx="4">
                  <c:v>2018</c:v>
                </c:pt>
                <c:pt idx="5">
                  <c:v>2019</c:v>
                </c:pt>
                <c:pt idx="6">
                  <c:v>2020</c:v>
                </c:pt>
                <c:pt idx="7">
                  <c:v>2021</c:v>
                </c:pt>
              </c:strCache>
            </c:strRef>
          </c:cat>
          <c:val>
            <c:numRef>
              <c:f>pivotter!$C$54:$C$62</c:f>
              <c:numCache>
                <c:formatCode>0.0</c:formatCode>
                <c:ptCount val="8"/>
                <c:pt idx="0">
                  <c:v>13.493729177250815</c:v>
                </c:pt>
                <c:pt idx="1">
                  <c:v>13.104267150088864</c:v>
                </c:pt>
                <c:pt idx="2">
                  <c:v>11.973872509432063</c:v>
                </c:pt>
                <c:pt idx="3">
                  <c:v>13.484302870121237</c:v>
                </c:pt>
                <c:pt idx="4">
                  <c:v>14.036750430165904</c:v>
                </c:pt>
                <c:pt idx="5">
                  <c:v>12.742157195567849</c:v>
                </c:pt>
                <c:pt idx="6">
                  <c:v>11.476507856335029</c:v>
                </c:pt>
                <c:pt idx="7">
                  <c:v>13.171736247621679</c:v>
                </c:pt>
              </c:numCache>
            </c:numRef>
          </c:val>
          <c:smooth val="0"/>
          <c:extLst>
            <c:ext xmlns:c16="http://schemas.microsoft.com/office/drawing/2014/chart" uri="{C3380CC4-5D6E-409C-BE32-E72D297353CC}">
              <c16:uniqueId val="{00000001-BAC0-4953-AB97-85E3B0E61136}"/>
            </c:ext>
          </c:extLst>
        </c:ser>
        <c:dLbls>
          <c:showLegendKey val="0"/>
          <c:showVal val="0"/>
          <c:showCatName val="0"/>
          <c:showSerName val="0"/>
          <c:showPercent val="0"/>
          <c:showBubbleSize val="0"/>
        </c:dLbls>
        <c:marker val="1"/>
        <c:smooth val="0"/>
        <c:axId val="273200112"/>
        <c:axId val="273196368"/>
      </c:lineChart>
      <c:catAx>
        <c:axId val="273200112"/>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sv-SE"/>
          </a:p>
        </c:txPr>
        <c:crossAx val="273196368"/>
        <c:crosses val="autoZero"/>
        <c:auto val="1"/>
        <c:lblAlgn val="ctr"/>
        <c:lblOffset val="100"/>
        <c:noMultiLvlLbl val="0"/>
      </c:catAx>
      <c:valAx>
        <c:axId val="273196368"/>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1200" b="1" i="0" u="none" strike="noStrike" kern="1200" cap="all" baseline="0">
                    <a:solidFill>
                      <a:schemeClr val="lt1">
                        <a:lumMod val="85000"/>
                      </a:schemeClr>
                    </a:solidFill>
                    <a:latin typeface="+mn-lt"/>
                    <a:ea typeface="+mn-ea"/>
                    <a:cs typeface="+mn-cs"/>
                  </a:defRPr>
                </a:pPr>
                <a:r>
                  <a:rPr lang="sv-SE" sz="1200"/>
                  <a:t>Antal per 1000</a:t>
                </a:r>
              </a:p>
            </c:rich>
          </c:tx>
          <c:layout/>
          <c:overlay val="0"/>
          <c:spPr>
            <a:noFill/>
            <a:ln>
              <a:noFill/>
            </a:ln>
            <a:effectLst/>
          </c:spPr>
          <c:txPr>
            <a:bodyPr rot="-5400000" spcFirstLastPara="1" vertOverflow="ellipsis" vert="horz" wrap="square" anchor="ctr" anchorCtr="1"/>
            <a:lstStyle/>
            <a:p>
              <a:pPr>
                <a:defRPr sz="1200" b="1" i="0" u="none" strike="noStrike" kern="1200" cap="all" baseline="0">
                  <a:solidFill>
                    <a:schemeClr val="lt1">
                      <a:lumMod val="8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sv-SE"/>
          </a:p>
        </c:txPr>
        <c:crossAx val="273200112"/>
        <c:crosses val="autoZero"/>
        <c:crossBetween val="between"/>
        <c:majorUnit val="5"/>
      </c:valAx>
      <c:spPr>
        <a:noFill/>
        <a:ln>
          <a:noFill/>
        </a:ln>
        <a:effectLst/>
      </c:spPr>
    </c:plotArea>
    <c:legend>
      <c:legendPos val="t"/>
      <c:layout>
        <c:manualLayout>
          <c:xMode val="edge"/>
          <c:yMode val="edge"/>
          <c:x val="8.9324982847492226E-2"/>
          <c:y val="1.7752409796441364E-2"/>
          <c:w val="0.87371466143588483"/>
          <c:h val="0.1168909985730510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sv-SE"/>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1752600</xdr:colOff>
      <xdr:row>50</xdr:row>
      <xdr:rowOff>142875</xdr:rowOff>
    </xdr:from>
    <xdr:to>
      <xdr:col>13</xdr:col>
      <xdr:colOff>829570</xdr:colOff>
      <xdr:row>68</xdr:row>
      <xdr:rowOff>9985</xdr:rowOff>
    </xdr:to>
    <xdr:pic>
      <xdr:nvPicPr>
        <xdr:cNvPr id="2" name="Bildobjekt 1"/>
        <xdr:cNvPicPr>
          <a:picLocks noChangeAspect="1"/>
        </xdr:cNvPicPr>
      </xdr:nvPicPr>
      <xdr:blipFill>
        <a:blip xmlns:r="http://schemas.openxmlformats.org/officeDocument/2006/relationships" r:embed="rId1"/>
        <a:stretch>
          <a:fillRect/>
        </a:stretch>
      </xdr:blipFill>
      <xdr:spPr>
        <a:xfrm>
          <a:off x="11401425" y="9858375"/>
          <a:ext cx="6411220" cy="3296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32287</xdr:colOff>
      <xdr:row>0</xdr:row>
      <xdr:rowOff>145296</xdr:rowOff>
    </xdr:from>
    <xdr:to>
      <xdr:col>13</xdr:col>
      <xdr:colOff>435890</xdr:colOff>
      <xdr:row>33</xdr:row>
      <xdr:rowOff>64576</xdr:rowOff>
    </xdr:to>
    <xdr:pic>
      <xdr:nvPicPr>
        <xdr:cNvPr id="2" name="Bildobjekt 1"/>
        <xdr:cNvPicPr>
          <a:picLocks noChangeAspect="1"/>
        </xdr:cNvPicPr>
      </xdr:nvPicPr>
      <xdr:blipFill rotWithShape="1">
        <a:blip xmlns:r="http://schemas.openxmlformats.org/officeDocument/2006/relationships" r:embed="rId1"/>
        <a:srcRect l="41154" r="16639" b="39635"/>
        <a:stretch/>
      </xdr:blipFill>
      <xdr:spPr>
        <a:xfrm>
          <a:off x="645762" y="145296"/>
          <a:ext cx="7765297" cy="6312331"/>
        </a:xfrm>
        <a:prstGeom prst="rect">
          <a:avLst/>
        </a:prstGeom>
      </xdr:spPr>
    </xdr:pic>
    <xdr:clientData/>
  </xdr:twoCellAnchor>
  <xdr:twoCellAnchor editAs="oneCell">
    <xdr:from>
      <xdr:col>1</xdr:col>
      <xdr:colOff>0</xdr:colOff>
      <xdr:row>37</xdr:row>
      <xdr:rowOff>0</xdr:rowOff>
    </xdr:from>
    <xdr:to>
      <xdr:col>5</xdr:col>
      <xdr:colOff>136578</xdr:colOff>
      <xdr:row>54</xdr:row>
      <xdr:rowOff>135181</xdr:rowOff>
    </xdr:to>
    <xdr:pic>
      <xdr:nvPicPr>
        <xdr:cNvPr id="3" name="Bildobjekt 2"/>
        <xdr:cNvPicPr>
          <a:picLocks noChangeAspect="1"/>
        </xdr:cNvPicPr>
      </xdr:nvPicPr>
      <xdr:blipFill>
        <a:blip xmlns:r="http://schemas.openxmlformats.org/officeDocument/2006/relationships" r:embed="rId2"/>
        <a:stretch>
          <a:fillRect/>
        </a:stretch>
      </xdr:blipFill>
      <xdr:spPr>
        <a:xfrm>
          <a:off x="613475" y="7167966"/>
          <a:ext cx="2590476" cy="34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48597</xdr:rowOff>
    </xdr:from>
    <xdr:to>
      <xdr:col>6</xdr:col>
      <xdr:colOff>1286711</xdr:colOff>
      <xdr:row>13</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13</xdr:row>
      <xdr:rowOff>165230</xdr:rowOff>
    </xdr:from>
    <xdr:to>
      <xdr:col>6</xdr:col>
      <xdr:colOff>1336274</xdr:colOff>
      <xdr:row>33</xdr:row>
      <xdr:rowOff>155511</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183016</xdr:colOff>
      <xdr:row>11</xdr:row>
      <xdr:rowOff>997193</xdr:rowOff>
    </xdr:from>
    <xdr:to>
      <xdr:col>8</xdr:col>
      <xdr:colOff>392435</xdr:colOff>
      <xdr:row>11</xdr:row>
      <xdr:rowOff>1225345</xdr:rowOff>
    </xdr:to>
    <xdr:pic>
      <xdr:nvPicPr>
        <xdr:cNvPr id="6" name="Bildobjekt 5"/>
        <xdr:cNvPicPr>
          <a:picLocks noChangeAspect="1"/>
        </xdr:cNvPicPr>
      </xdr:nvPicPr>
      <xdr:blipFill>
        <a:blip xmlns:r="http://schemas.openxmlformats.org/officeDocument/2006/relationships" r:embed="rId3"/>
        <a:stretch>
          <a:fillRect/>
        </a:stretch>
      </xdr:blipFill>
      <xdr:spPr>
        <a:xfrm>
          <a:off x="10084003" y="3215515"/>
          <a:ext cx="209419" cy="228152"/>
        </a:xfrm>
        <a:prstGeom prst="rect">
          <a:avLst/>
        </a:prstGeom>
      </xdr:spPr>
    </xdr:pic>
    <xdr:clientData/>
  </xdr:twoCellAnchor>
  <xdr:twoCellAnchor>
    <xdr:from>
      <xdr:col>8</xdr:col>
      <xdr:colOff>832654</xdr:colOff>
      <xdr:row>9</xdr:row>
      <xdr:rowOff>57586</xdr:rowOff>
    </xdr:from>
    <xdr:to>
      <xdr:col>8</xdr:col>
      <xdr:colOff>1056200</xdr:colOff>
      <xdr:row>9</xdr:row>
      <xdr:rowOff>164499</xdr:rowOff>
    </xdr:to>
    <xdr:sp macro="" textlink="">
      <xdr:nvSpPr>
        <xdr:cNvPr id="8" name="Höger 10"/>
        <xdr:cNvSpPr/>
      </xdr:nvSpPr>
      <xdr:spPr>
        <a:xfrm>
          <a:off x="10733641" y="1899922"/>
          <a:ext cx="223546" cy="106913"/>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13</xdr:col>
      <xdr:colOff>50132</xdr:colOff>
      <xdr:row>10</xdr:row>
      <xdr:rowOff>62664</xdr:rowOff>
    </xdr:from>
    <xdr:to>
      <xdr:col>26</xdr:col>
      <xdr:colOff>200527</xdr:colOff>
      <xdr:row>24</xdr:row>
      <xdr:rowOff>75197</xdr:rowOff>
    </xdr:to>
    <xdr:graphicFrame macro="">
      <xdr:nvGraphicFramePr>
        <xdr:cNvPr id="11" name="Diagram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811953</xdr:colOff>
      <xdr:row>2</xdr:row>
      <xdr:rowOff>13932</xdr:rowOff>
    </xdr:from>
    <xdr:to>
      <xdr:col>8</xdr:col>
      <xdr:colOff>1035499</xdr:colOff>
      <xdr:row>2</xdr:row>
      <xdr:rowOff>123521</xdr:rowOff>
    </xdr:to>
    <xdr:sp macro="" textlink="">
      <xdr:nvSpPr>
        <xdr:cNvPr id="12" name="Höger 10"/>
        <xdr:cNvSpPr/>
      </xdr:nvSpPr>
      <xdr:spPr>
        <a:xfrm>
          <a:off x="10712940" y="540314"/>
          <a:ext cx="223546" cy="109589"/>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9</xdr:col>
      <xdr:colOff>54429</xdr:colOff>
      <xdr:row>7</xdr:row>
      <xdr:rowOff>171290</xdr:rowOff>
    </xdr:from>
    <xdr:to>
      <xdr:col>12</xdr:col>
      <xdr:colOff>363454</xdr:colOff>
      <xdr:row>17</xdr:row>
      <xdr:rowOff>162927</xdr:rowOff>
    </xdr:to>
    <mc:AlternateContent xmlns:mc="http://schemas.openxmlformats.org/markup-compatibility/2006" xmlns:a14="http://schemas.microsoft.com/office/drawing/2010/main">
      <mc:Choice Requires="a14">
        <xdr:graphicFrame macro="">
          <xdr:nvGraphicFramePr>
            <xdr:cNvPr id="13" name="Listad vårdcentral"/>
            <xdr:cNvGraphicFramePr/>
          </xdr:nvGraphicFramePr>
          <xdr:xfrm>
            <a:off x="0" y="0"/>
            <a:ext cx="0" cy="0"/>
          </xdr:xfrm>
          <a:graphic>
            <a:graphicData uri="http://schemas.microsoft.com/office/drawing/2010/slicer">
              <sle:slicer xmlns:sle="http://schemas.microsoft.com/office/drawing/2010/slicer" name="Listad vårdcentral"/>
            </a:graphicData>
          </a:graphic>
        </xdr:graphicFrame>
      </mc:Choice>
      <mc:Fallback xmlns="">
        <xdr:sp macro="" textlink="">
          <xdr:nvSpPr>
            <xdr:cNvPr id="0" name=""/>
            <xdr:cNvSpPr>
              <a:spLocks noTextEdit="1"/>
            </xdr:cNvSpPr>
          </xdr:nvSpPr>
          <xdr:spPr>
            <a:xfrm>
              <a:off x="11208705" y="1637639"/>
              <a:ext cx="2176427" cy="3751505"/>
            </a:xfrm>
            <a:prstGeom prst="rect">
              <a:avLst/>
            </a:prstGeom>
            <a:solidFill>
              <a:prstClr val="white"/>
            </a:solidFill>
            <a:ln w="1">
              <a:solidFill>
                <a:prstClr val="green"/>
              </a:solidFill>
            </a:ln>
          </xdr:spPr>
          <xdr:txBody>
            <a:bodyPr vertOverflow="clip" horzOverflow="clip"/>
            <a:lstStyle/>
            <a:p>
              <a:r>
                <a:rPr lang="sv-SE" sz="1100"/>
                <a:t>Den här formen representerar ett utsnitt. Utsnitt stöds i Excel 2010 eller senare.
Det går inte att använda utsnittet om formen har ändrats i en tidigare version av Excel eller om arbetsboken har sparats i Excel 2003 eller en tidigare version.</a:t>
              </a:r>
            </a:p>
          </xdr:txBody>
        </xdr:sp>
      </mc:Fallback>
    </mc:AlternateContent>
    <xdr:clientData/>
  </xdr:twoCellAnchor>
  <xdr:twoCellAnchor editAs="oneCell">
    <xdr:from>
      <xdr:col>9</xdr:col>
      <xdr:colOff>40896</xdr:colOff>
      <xdr:row>0</xdr:row>
      <xdr:rowOff>162559</xdr:rowOff>
    </xdr:from>
    <xdr:to>
      <xdr:col>12</xdr:col>
      <xdr:colOff>363454</xdr:colOff>
      <xdr:row>6</xdr:row>
      <xdr:rowOff>54429</xdr:rowOff>
    </xdr:to>
    <mc:AlternateContent xmlns:mc="http://schemas.openxmlformats.org/markup-compatibility/2006" xmlns:a14="http://schemas.microsoft.com/office/drawing/2010/main">
      <mc:Choice Requires="a14">
        <xdr:graphicFrame macro="">
          <xdr:nvGraphicFramePr>
            <xdr:cNvPr id="14" name="Område"/>
            <xdr:cNvGraphicFramePr/>
          </xdr:nvGraphicFramePr>
          <xdr:xfrm>
            <a:off x="0" y="0"/>
            <a:ext cx="0" cy="0"/>
          </xdr:xfrm>
          <a:graphic>
            <a:graphicData uri="http://schemas.microsoft.com/office/drawing/2010/slicer">
              <sle:slicer xmlns:sle="http://schemas.microsoft.com/office/drawing/2010/slicer" name="Område"/>
            </a:graphicData>
          </a:graphic>
        </xdr:graphicFrame>
      </mc:Choice>
      <mc:Fallback xmlns="">
        <xdr:sp macro="" textlink="">
          <xdr:nvSpPr>
            <xdr:cNvPr id="0" name=""/>
            <xdr:cNvSpPr>
              <a:spLocks noTextEdit="1"/>
            </xdr:cNvSpPr>
          </xdr:nvSpPr>
          <xdr:spPr>
            <a:xfrm>
              <a:off x="11195172" y="162559"/>
              <a:ext cx="2189960" cy="1170225"/>
            </a:xfrm>
            <a:prstGeom prst="rect">
              <a:avLst/>
            </a:prstGeom>
            <a:solidFill>
              <a:prstClr val="white"/>
            </a:solidFill>
            <a:ln w="1">
              <a:solidFill>
                <a:prstClr val="green"/>
              </a:solidFill>
            </a:ln>
          </xdr:spPr>
          <xdr:txBody>
            <a:bodyPr vertOverflow="clip" horzOverflow="clip"/>
            <a:lstStyle/>
            <a:p>
              <a:r>
                <a:rPr lang="sv-SE" sz="1100"/>
                <a:t>Den här formen representerar ett utsnitt. Utsnitt stöds i Excel 2010 eller senare.
Det går inte att använda utsnittet om formen har ändrats i en tidigare version av Excel eller om arbetsboken har sparats i Excel 2003 eller en tidigare version.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57150</xdr:colOff>
      <xdr:row>1</xdr:row>
      <xdr:rowOff>76200</xdr:rowOff>
    </xdr:from>
    <xdr:to>
      <xdr:col>26</xdr:col>
      <xdr:colOff>445582</xdr:colOff>
      <xdr:row>24</xdr:row>
      <xdr:rowOff>47625</xdr:rowOff>
    </xdr:to>
    <xdr:pic>
      <xdr:nvPicPr>
        <xdr:cNvPr id="2" name="Bildobjekt 1"/>
        <xdr:cNvPicPr>
          <a:picLocks noChangeAspect="1"/>
        </xdr:cNvPicPr>
      </xdr:nvPicPr>
      <xdr:blipFill rotWithShape="1">
        <a:blip xmlns:r="http://schemas.openxmlformats.org/officeDocument/2006/relationships" r:embed="rId1"/>
        <a:srcRect l="8790" t="31429" r="18206" b="23665"/>
        <a:stretch/>
      </xdr:blipFill>
      <xdr:spPr>
        <a:xfrm>
          <a:off x="3714750" y="266700"/>
          <a:ext cx="12580432" cy="4352925"/>
        </a:xfrm>
        <a:prstGeom prst="rect">
          <a:avLst/>
        </a:prstGeom>
      </xdr:spPr>
    </xdr:pic>
    <xdr:clientData/>
  </xdr:twoCellAnchor>
  <xdr:twoCellAnchor editAs="oneCell">
    <xdr:from>
      <xdr:col>2</xdr:col>
      <xdr:colOff>0</xdr:colOff>
      <xdr:row>23</xdr:row>
      <xdr:rowOff>114300</xdr:rowOff>
    </xdr:from>
    <xdr:to>
      <xdr:col>25</xdr:col>
      <xdr:colOff>45867</xdr:colOff>
      <xdr:row>49</xdr:row>
      <xdr:rowOff>85109</xdr:rowOff>
    </xdr:to>
    <xdr:pic>
      <xdr:nvPicPr>
        <xdr:cNvPr id="3" name="Bildobjekt 2"/>
        <xdr:cNvPicPr>
          <a:picLocks noChangeAspect="1"/>
        </xdr:cNvPicPr>
      </xdr:nvPicPr>
      <xdr:blipFill>
        <a:blip xmlns:r="http://schemas.openxmlformats.org/officeDocument/2006/relationships" r:embed="rId2"/>
        <a:stretch>
          <a:fillRect/>
        </a:stretch>
      </xdr:blipFill>
      <xdr:spPr>
        <a:xfrm>
          <a:off x="1219200" y="4495800"/>
          <a:ext cx="14066667" cy="4923809"/>
        </a:xfrm>
        <a:prstGeom prst="rect">
          <a:avLst/>
        </a:prstGeom>
      </xdr:spPr>
    </xdr:pic>
    <xdr:clientData/>
  </xdr:twoCellAnchor>
  <xdr:twoCellAnchor editAs="oneCell">
    <xdr:from>
      <xdr:col>0</xdr:col>
      <xdr:colOff>590550</xdr:colOff>
      <xdr:row>0</xdr:row>
      <xdr:rowOff>152400</xdr:rowOff>
    </xdr:from>
    <xdr:to>
      <xdr:col>5</xdr:col>
      <xdr:colOff>428264</xdr:colOff>
      <xdr:row>15</xdr:row>
      <xdr:rowOff>66329</xdr:rowOff>
    </xdr:to>
    <xdr:pic>
      <xdr:nvPicPr>
        <xdr:cNvPr id="4" name="Bildobjekt 3"/>
        <xdr:cNvPicPr>
          <a:picLocks noChangeAspect="1"/>
        </xdr:cNvPicPr>
      </xdr:nvPicPr>
      <xdr:blipFill>
        <a:blip xmlns:r="http://schemas.openxmlformats.org/officeDocument/2006/relationships" r:embed="rId3"/>
        <a:stretch>
          <a:fillRect/>
        </a:stretch>
      </xdr:blipFill>
      <xdr:spPr>
        <a:xfrm>
          <a:off x="590550" y="152400"/>
          <a:ext cx="2885714" cy="277142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umanosova Marina" refreshedDate="44890.432421180558" missingItemsLimit="0" createdVersion="4" refreshedVersion="6" minRefreshableVersion="3" recordCount="137">
  <cacheSource type="worksheet">
    <worksheetSource ref="A1:T138" sheet="I50_J44"/>
  </cacheSource>
  <cacheFields count="22">
    <cacheField name="Listad vårdcentral" numFmtId="0">
      <sharedItems count="20">
        <s v="501 Hälsan 2 VC Jkp Bra Liv"/>
        <s v="502 Rosenlund VC Jkp Bra Liv"/>
        <s v="503 Råslätt VC Jkp Bra Liv"/>
        <s v="504 Kungshälsan VC Hva Bra Liv"/>
        <s v="505 Hälsan 1 VC Jkp Bra Liv"/>
        <s v="507 Vetlanda VC Bra Liv"/>
        <s v="508 Tranås VC Bra Liv"/>
        <s v="509 Sävsjö VC Bra Liv"/>
        <s v="510 Eksjö VC Bra Liv"/>
        <s v="511 Nässjö VC Bra Liv"/>
        <s v="518 Tenhult VC Bra Liv"/>
        <s v="521 Habo VC Bra Liv"/>
        <s v="522 Rosenhälsan VC Hva Bra Liv"/>
        <s v="523 Mullsjö VC Bra Liv"/>
        <s v="525 Gränna VC Bra Liv"/>
        <s v="527 Bankeryd VC Bra Liv"/>
        <s v="528 Norrahammar VC Bra Liv"/>
        <s v="529 Öxnehaga VC Hva Bra Liv"/>
        <s v="535 Landsbro VC Bra Liv"/>
        <s v="537 Bodafors VC Bra Liv"/>
      </sharedItems>
    </cacheField>
    <cacheField name="Num_" numFmtId="0">
      <sharedItems containsSemiMixedTypes="0" containsString="0" containsNumber="1" containsInteger="1" minValue="501" maxValue="537"/>
    </cacheField>
    <cacheField name="Listad vårdcentral_" numFmtId="0">
      <sharedItems/>
    </cacheField>
    <cacheField name="År" numFmtId="0">
      <sharedItems containsSemiMixedTypes="0" containsString="0" containsNumber="1" containsInteger="1" minValue="2014" maxValue="2020" count="7">
        <n v="2014"/>
        <n v="2015"/>
        <n v="2016"/>
        <n v="2017"/>
        <n v="2018"/>
        <n v="2019"/>
        <n v="2020"/>
      </sharedItems>
    </cacheField>
    <cacheField name="Antal vårdtillfällen" numFmtId="0">
      <sharedItems containsSemiMixedTypes="0" containsString="0" containsNumber="1" containsInteger="1" minValue="139" maxValue="1436"/>
    </cacheField>
    <cacheField name="Antal akuta återinskrivningar" numFmtId="0">
      <sharedItems containsSemiMixedTypes="0" containsString="0" containsNumber="1" containsInteger="1" minValue="16" maxValue="199"/>
    </cacheField>
    <cacheField name="Antal VTF I50" numFmtId="0">
      <sharedItems containsSemiMixedTypes="0" containsString="0" containsNumber="1" containsInteger="1" minValue="3" maxValue="59"/>
    </cacheField>
    <cacheField name="Antal VTF J44" numFmtId="0">
      <sharedItems containsSemiMixedTypes="0" containsString="0" containsNumber="1" containsInteger="1" minValue="1" maxValue="50"/>
    </cacheField>
    <cacheField name="Antal akuta ÅI30 I50" numFmtId="0">
      <sharedItems containsSemiMixedTypes="0" containsString="0" containsNumber="1" containsInteger="1" minValue="0" maxValue="17"/>
    </cacheField>
    <cacheField name="Antal akuta ÅI30 J44" numFmtId="0">
      <sharedItems containsSemiMixedTypes="0" containsString="0" containsNumber="1" containsInteger="1" minValue="0" maxValue="19"/>
    </cacheField>
    <cacheField name="Område" numFmtId="0">
      <sharedItems count="2">
        <s v="Jönköpingsområde"/>
        <s v="Höglandet"/>
      </sharedItems>
    </cacheField>
    <cacheField name="listing_kolumn" numFmtId="0">
      <sharedItems containsSemiMixedTypes="0" containsString="0" containsNumber="1" containsInteger="1" minValue="4" maxValue="10"/>
    </cacheField>
    <cacheField name="listing_rad" numFmtId="0">
      <sharedItems containsSemiMixedTypes="0" containsString="0" containsNumber="1" containsInteger="1" minValue="2" maxValue="21"/>
    </cacheField>
    <cacheField name="Antal listade 65+" numFmtId="1">
      <sharedItems containsSemiMixedTypes="0" containsString="0" containsNumber="1" minValue="465.75" maxValue="4545.333333333333"/>
    </cacheField>
    <cacheField name="Antal VTF I50 per 1000 listade" numFmtId="164">
      <sharedItems containsSemiMixedTypes="0" containsString="0" containsNumber="1" minValue="5.5742995452545108" maxValue="26.533709083026231"/>
    </cacheField>
    <cacheField name="Antal VTF J44 per 1000 listade" numFmtId="164">
      <sharedItems containsSemiMixedTypes="0" containsString="0" containsNumber="1" minValue="1.0068803490518543" maxValue="19.918515165233138"/>
    </cacheField>
    <cacheField name="Antal akuta ÅI30 I50 per 1000 listade" numFmtId="164">
      <sharedItems containsSemiMixedTypes="0" containsString="0" containsNumber="1" minValue="0" maxValue="8.3612040133779253"/>
    </cacheField>
    <cacheField name="Antal akuta ÅI30 J44 per 1000 listade" numFmtId="164">
      <sharedItems containsSemiMixedTypes="0" containsString="0" containsNumber="1" minValue="0" maxValue="9.8911968348170127"/>
    </cacheField>
    <cacheField name="Andel akuta ÅI30 I50 " numFmtId="165">
      <sharedItems containsSemiMixedTypes="0" containsString="0" containsNumber="1" minValue="0" maxValue="0.625"/>
    </cacheField>
    <cacheField name="Andel akuta ÅI30 J44 " numFmtId="165">
      <sharedItems containsSemiMixedTypes="0" containsString="0" containsNumber="1" minValue="0" maxValue="0.61538461538461542"/>
    </cacheField>
    <cacheField name="antal Kol per 1000" numFmtId="0" formula="'Antal VTF J44'/'Antal listade 65+'*1000" databaseField="0"/>
    <cacheField name="Antal I50 per 1000" numFmtId="0" formula="'Antal VTF I50'/'Antal listade 65+'*1000" databaseField="0"/>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Sumanosova Marina" refreshedDate="44890.43242326389" missingItemsLimit="0" createdVersion="6" refreshedVersion="6" minRefreshableVersion="3" recordCount="321">
  <cacheSource type="worksheet">
    <worksheetSource ref="A1:T952" sheet="I50_J44"/>
  </cacheSource>
  <cacheFields count="22">
    <cacheField name="Listad vårdcentral" numFmtId="0">
      <sharedItems containsBlank="1" count="41">
        <s v="501 Hälsan 2 VC Jkp Bra Liv"/>
        <s v="502 Rosenlund VC Jkp Bra Liv"/>
        <s v="503 Råslätt VC Jkp Bra Liv"/>
        <s v="504 Kungshälsan VC Hva Bra Liv"/>
        <s v="505 Hälsan 1 VC Jkp Bra Liv"/>
        <s v="507 Vetlanda VC Bra Liv"/>
        <s v="508 Tranås VC Bra Liv"/>
        <s v="509 Sävsjö VC Bra Liv"/>
        <s v="510 Eksjö VC Bra Liv"/>
        <s v="511 Nässjö VC Bra Liv"/>
        <s v="518 Tenhult VC Bra Liv"/>
        <s v="521 Habo VC Bra Liv"/>
        <s v="522 Rosenhälsan VC Hva Bra Liv"/>
        <s v="523 Mullsjö VC Bra Liv"/>
        <s v="525 Gränna VC Bra Liv"/>
        <s v="527 Bankeryd VC Bra Liv"/>
        <s v="528 Norrahammar VC Bra Liv"/>
        <s v="529 Öxnehaga VC Hva Bra Liv"/>
        <s v="535 Landsbro VC Bra Liv"/>
        <s v="537 Bodafors VC Bra Liv"/>
        <s v="540 Vråen VC Värnamo Bra Liv"/>
        <s v="541 Väster VC Värnamo Bra Liv"/>
        <s v="542 Rydaholm VC Bra Liv"/>
        <s v="543 Gislaved VC Bra Liv"/>
        <s v="545 Smålandsstenar VC Bra Liv"/>
        <s v="547 Vaggeryd VC Bra Liv"/>
        <s v="548 Skillingaryd VC Bra Liv"/>
        <s v="549 Gnosjö VC Bra Liv"/>
        <s v="572 Aneby vårdcentral"/>
        <s v="576 Gislehälsan"/>
        <s v="577 Bräcke Diakoni VC Lokstallarna"/>
        <s v="580 Läkarhuset Öster VC Jönköping"/>
        <s v="581 Wasa vårdcentral Jönköping"/>
        <s v="582 Wetterhälsan"/>
        <s v="584 Bräcke Diakoni VC Nyhälsan"/>
        <s v="586 Nässjö Läkarhus"/>
        <s v="588 Vårdcentralen Tranan Tranås"/>
        <s v="589 Vitala vårdcentral Vetlanda"/>
        <s v="590 Vårdcentralen Aroma"/>
        <s v="591 Apladalen vårdcentral Värnamo"/>
        <m/>
      </sharedItems>
    </cacheField>
    <cacheField name="Num_" numFmtId="0">
      <sharedItems containsString="0" containsBlank="1" containsNumber="1" containsInteger="1" minValue="501" maxValue="591"/>
    </cacheField>
    <cacheField name="Listad vårdcentral_" numFmtId="0">
      <sharedItems containsBlank="1"/>
    </cacheField>
    <cacheField name="År" numFmtId="0">
      <sharedItems containsString="0" containsBlank="1" containsNumber="1" containsInteger="1" minValue="2014" maxValue="2021" count="9">
        <n v="2014"/>
        <n v="2015"/>
        <n v="2016"/>
        <n v="2017"/>
        <n v="2018"/>
        <n v="2019"/>
        <n v="2020"/>
        <n v="2021"/>
        <m/>
      </sharedItems>
    </cacheField>
    <cacheField name="Antal vårdtillfällen" numFmtId="0">
      <sharedItems containsString="0" containsBlank="1" containsNumber="1" containsInteger="1" minValue="49" maxValue="1463"/>
    </cacheField>
    <cacheField name="Antal akuta återinskrivningar" numFmtId="0">
      <sharedItems containsString="0" containsBlank="1" containsNumber="1" containsInteger="1" minValue="3" maxValue="199"/>
    </cacheField>
    <cacheField name="Antal VTF I50" numFmtId="0">
      <sharedItems containsString="0" containsBlank="1" containsNumber="1" containsInteger="1" minValue="0" maxValue="59"/>
    </cacheField>
    <cacheField name="Antal VTF J44" numFmtId="0">
      <sharedItems containsString="0" containsBlank="1" containsNumber="1" containsInteger="1" minValue="0" maxValue="50"/>
    </cacheField>
    <cacheField name="Antal akuta ÅI30 I50" numFmtId="0">
      <sharedItems containsString="0" containsBlank="1" containsNumber="1" containsInteger="1" minValue="0" maxValue="17"/>
    </cacheField>
    <cacheField name="Antal akuta ÅI30 J44" numFmtId="0">
      <sharedItems containsString="0" containsBlank="1" containsNumber="1" containsInteger="1" minValue="0" maxValue="19"/>
    </cacheField>
    <cacheField name="Område" numFmtId="0">
      <sharedItems containsBlank="1" count="4">
        <s v="Jönköpingsområde"/>
        <s v="Höglandet"/>
        <s v="Värnamoområdet"/>
        <m/>
      </sharedItems>
    </cacheField>
    <cacheField name="listing_kolumn" numFmtId="0">
      <sharedItems containsString="0" containsBlank="1" containsNumber="1" containsInteger="1" minValue="4" maxValue="11"/>
    </cacheField>
    <cacheField name="listing_rad" numFmtId="0">
      <sharedItems containsString="0" containsBlank="1" containsNumber="1" containsInteger="1" minValue="2" maxValue="41"/>
    </cacheField>
    <cacheField name="Antal listade 65+" numFmtId="0">
      <sharedItems containsString="0" containsBlank="1" containsNumber="1" minValue="124.66666666666667" maxValue="4573.583333333333"/>
    </cacheField>
    <cacheField name="Antal VTF I50 per 1000 listade" numFmtId="0">
      <sharedItems containsString="0" containsBlank="1" containsNumber="1" minValue="0" maxValue="26.533709083026231"/>
    </cacheField>
    <cacheField name="Antal VTF J44 per 1000 listade" numFmtId="0">
      <sharedItems containsString="0" containsBlank="1" containsNumber="1" minValue="0" maxValue="32.385302055221089"/>
    </cacheField>
    <cacheField name="Antal akuta ÅI30 I50 per 1000 listade" numFmtId="0">
      <sharedItems containsString="0" containsBlank="1" containsNumber="1" minValue="0" maxValue="8.3612040133779253"/>
    </cacheField>
    <cacheField name="Antal akuta ÅI30 J44 per 1000 listade" numFmtId="0">
      <sharedItems containsString="0" containsBlank="1" containsNumber="1" minValue="0" maxValue="14.947062487025118"/>
    </cacheField>
    <cacheField name="Andel akuta ÅI30 I50 " numFmtId="0">
      <sharedItems containsBlank="1" containsMixedTypes="1" containsNumber="1" minValue="0" maxValue="0.625"/>
    </cacheField>
    <cacheField name="Andel akuta ÅI30 J44 " numFmtId="0">
      <sharedItems containsBlank="1" containsMixedTypes="1" containsNumber="1" minValue="0" maxValue="1"/>
    </cacheField>
    <cacheField name="antal Kol per 1000" numFmtId="0" formula="'Antal VTF J44'/'Antal listade 65+'*1000" databaseField="0"/>
    <cacheField name="Antal I50 per 1000" numFmtId="0" formula="'Antal VTF I50'/'Antal listade 65+'*1000" databaseField="0"/>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37">
  <r>
    <x v="0"/>
    <n v="501"/>
    <s v="501 Hälsan 2 VC Jkp Bra Liv"/>
    <x v="0"/>
    <n v="969"/>
    <n v="138"/>
    <n v="34"/>
    <n v="24"/>
    <n v="8"/>
    <n v="3"/>
    <x v="0"/>
    <n v="4"/>
    <n v="2"/>
    <n v="2273.1666666666665"/>
    <n v="14.957108292396805"/>
    <n v="10.55795879463304"/>
    <n v="3.5193195982110126"/>
    <n v="1.3197448493291299"/>
    <n v="0.23529411764705882"/>
    <n v="0.125"/>
  </r>
  <r>
    <x v="0"/>
    <n v="501"/>
    <s v="501 Hälsan 2 VC Jkp Bra Liv"/>
    <x v="1"/>
    <n v="918"/>
    <n v="123"/>
    <n v="43"/>
    <n v="25"/>
    <n v="8"/>
    <n v="14"/>
    <x v="0"/>
    <n v="5"/>
    <n v="2"/>
    <n v="2224.1666666666665"/>
    <n v="19.333083551892095"/>
    <n v="11.240164855751219"/>
    <n v="3.5968527538403903"/>
    <n v="6.2944923192206828"/>
    <n v="0.18604651162790697"/>
    <n v="0.56000000000000005"/>
  </r>
  <r>
    <x v="0"/>
    <n v="501"/>
    <s v="501 Hälsan 2 VC Jkp Bra Liv"/>
    <x v="2"/>
    <n v="787"/>
    <n v="108"/>
    <n v="41"/>
    <n v="4"/>
    <n v="12"/>
    <n v="2"/>
    <x v="0"/>
    <n v="6"/>
    <n v="2"/>
    <n v="2181.5833333333335"/>
    <n v="18.793689598533174"/>
    <n v="1.8335306925398218"/>
    <n v="5.5005920776194657"/>
    <n v="0.91676534626991091"/>
    <n v="0.29268292682926828"/>
    <n v="0.5"/>
  </r>
  <r>
    <x v="0"/>
    <n v="501"/>
    <s v="501 Hälsan 2 VC Jkp Bra Liv"/>
    <x v="3"/>
    <n v="668"/>
    <n v="77"/>
    <n v="38"/>
    <n v="15"/>
    <n v="6"/>
    <n v="4"/>
    <x v="0"/>
    <n v="7"/>
    <n v="2"/>
    <n v="2146.3333333333335"/>
    <n v="17.704612517471656"/>
    <n v="6.9886628358440754"/>
    <n v="2.79546513433763"/>
    <n v="1.8636434228917531"/>
    <n v="0.15789473684210525"/>
    <n v="0.26666666666666666"/>
  </r>
  <r>
    <x v="0"/>
    <n v="501"/>
    <s v="501 Hälsan 2 VC Jkp Bra Liv"/>
    <x v="4"/>
    <n v="744"/>
    <n v="95"/>
    <n v="34"/>
    <n v="9"/>
    <n v="6"/>
    <n v="2"/>
    <x v="0"/>
    <n v="8"/>
    <n v="2"/>
    <n v="2130.25"/>
    <n v="15.960568008449711"/>
    <n v="4.2248562375308065"/>
    <n v="2.8165708250205377"/>
    <n v="0.93885694167351241"/>
    <n v="0.17647058823529413"/>
    <n v="0.22222222222222221"/>
  </r>
  <r>
    <x v="0"/>
    <n v="501"/>
    <s v="501 Hälsan 2 VC Jkp Bra Liv"/>
    <x v="5"/>
    <n v="730"/>
    <n v="106"/>
    <n v="26"/>
    <n v="16"/>
    <n v="4"/>
    <n v="7"/>
    <x v="0"/>
    <n v="9"/>
    <n v="2"/>
    <n v="2125.3333333333335"/>
    <n v="12.233375156838143"/>
    <n v="7.5282308657465498"/>
    <n v="1.8820577164366374"/>
    <n v="3.293601003764115"/>
    <n v="0.15384615384615385"/>
    <n v="0.4375"/>
  </r>
  <r>
    <x v="0"/>
    <n v="501"/>
    <s v="501 Hälsan 2 VC Jkp Bra Liv"/>
    <x v="6"/>
    <n v="609"/>
    <n v="94"/>
    <n v="24"/>
    <n v="17"/>
    <n v="3"/>
    <n v="9"/>
    <x v="0"/>
    <n v="10"/>
    <n v="2"/>
    <n v="2093.5833333333335"/>
    <n v="11.463599092465072"/>
    <n v="8.1200493571627579"/>
    <n v="1.432949886558134"/>
    <n v="4.298849659674401"/>
    <n v="0.125"/>
    <n v="0.52941176470588236"/>
  </r>
  <r>
    <x v="1"/>
    <n v="502"/>
    <s v="502 Rosenlund VC Jkp Bra Liv"/>
    <x v="0"/>
    <n v="1139"/>
    <n v="156"/>
    <n v="30"/>
    <n v="31"/>
    <n v="5"/>
    <n v="8"/>
    <x v="0"/>
    <n v="4"/>
    <n v="3"/>
    <n v="2364.9166666666665"/>
    <n v="12.685436414249974"/>
    <n v="13.108284294724973"/>
    <n v="2.1142394023749955"/>
    <n v="3.3827830437999928"/>
    <n v="0.16666666666666666"/>
    <n v="0.25806451612903225"/>
  </r>
  <r>
    <x v="1"/>
    <n v="502"/>
    <s v="502 Rosenlund VC Jkp Bra Liv"/>
    <x v="1"/>
    <n v="1049"/>
    <n v="158"/>
    <n v="38"/>
    <n v="30"/>
    <n v="6"/>
    <n v="8"/>
    <x v="0"/>
    <n v="5"/>
    <n v="3"/>
    <n v="2297.1666666666665"/>
    <n v="16.54211710077632"/>
    <n v="13.059566132191833"/>
    <n v="2.6119132264383662"/>
    <n v="3.4825509685844884"/>
    <n v="0.15789473684210525"/>
    <n v="0.26666666666666666"/>
  </r>
  <r>
    <x v="1"/>
    <n v="502"/>
    <s v="502 Rosenlund VC Jkp Bra Liv"/>
    <x v="2"/>
    <n v="880"/>
    <n v="105"/>
    <n v="33"/>
    <n v="28"/>
    <n v="9"/>
    <n v="13"/>
    <x v="0"/>
    <n v="6"/>
    <n v="3"/>
    <n v="2155.8333333333335"/>
    <n v="15.307305759567067"/>
    <n v="12.988017008117509"/>
    <n v="4.1747197526091995"/>
    <n v="6.0301507537688437"/>
    <n v="0.27272727272727271"/>
    <n v="0.4642857142857143"/>
  </r>
  <r>
    <x v="1"/>
    <n v="502"/>
    <s v="502 Rosenlund VC Jkp Bra Liv"/>
    <x v="3"/>
    <n v="791"/>
    <n v="121"/>
    <n v="33"/>
    <n v="22"/>
    <n v="5"/>
    <n v="10"/>
    <x v="0"/>
    <n v="7"/>
    <n v="3"/>
    <n v="2080.4166666666665"/>
    <n v="15.862207089925896"/>
    <n v="10.574804726617264"/>
    <n v="2.403364710594833"/>
    <n v="4.8067294211896661"/>
    <n v="0.15151515151515152"/>
    <n v="0.45454545454545453"/>
  </r>
  <r>
    <x v="1"/>
    <n v="502"/>
    <s v="502 Rosenlund VC Jkp Bra Liv"/>
    <x v="4"/>
    <n v="818"/>
    <n v="111"/>
    <n v="35"/>
    <n v="15"/>
    <n v="7"/>
    <n v="3"/>
    <x v="0"/>
    <n v="8"/>
    <n v="3"/>
    <n v="2044.3333333333333"/>
    <n v="17.120495679112995"/>
    <n v="7.3373552910484268"/>
    <n v="3.4240991358225989"/>
    <n v="1.4674710582096853"/>
    <n v="0.2"/>
    <n v="0.2"/>
  </r>
  <r>
    <x v="1"/>
    <n v="502"/>
    <s v="502 Rosenlund VC Jkp Bra Liv"/>
    <x v="5"/>
    <n v="766"/>
    <n v="110"/>
    <n v="36"/>
    <n v="15"/>
    <n v="6"/>
    <n v="8"/>
    <x v="0"/>
    <n v="9"/>
    <n v="3"/>
    <n v="2013.6666666666667"/>
    <n v="17.877834795563647"/>
    <n v="7.4490978314848535"/>
    <n v="2.9796391325939413"/>
    <n v="3.972852176791922"/>
    <n v="0.16666666666666666"/>
    <n v="0.53333333333333333"/>
  </r>
  <r>
    <x v="1"/>
    <n v="502"/>
    <s v="502 Rosenlund VC Jkp Bra Liv"/>
    <x v="6"/>
    <n v="706"/>
    <n v="100"/>
    <n v="37"/>
    <n v="10"/>
    <n v="3"/>
    <n v="4"/>
    <x v="0"/>
    <n v="10"/>
    <n v="3"/>
    <n v="2001.0833333333333"/>
    <n v="18.489984591679509"/>
    <n v="4.9972931328863535"/>
    <n v="1.499187939865906"/>
    <n v="1.9989172531545414"/>
    <n v="8.1081081081081086E-2"/>
    <n v="0.4"/>
  </r>
  <r>
    <x v="2"/>
    <n v="503"/>
    <s v="503 Råslätt VC Jkp Bra Liv"/>
    <x v="0"/>
    <n v="856"/>
    <n v="113"/>
    <n v="32"/>
    <n v="12"/>
    <n v="7"/>
    <n v="4"/>
    <x v="0"/>
    <n v="4"/>
    <n v="4"/>
    <n v="2021.9166666666667"/>
    <n v="15.826567201088077"/>
    <n v="5.934962700408029"/>
    <n v="3.4620615752380166"/>
    <n v="1.9783209001360096"/>
    <n v="0.21875"/>
    <n v="0.33333333333333331"/>
  </r>
  <r>
    <x v="2"/>
    <n v="503"/>
    <s v="503 Råslätt VC Jkp Bra Liv"/>
    <x v="1"/>
    <n v="819"/>
    <n v="117"/>
    <n v="34"/>
    <n v="14"/>
    <n v="10"/>
    <n v="1"/>
    <x v="0"/>
    <n v="5"/>
    <n v="4"/>
    <n v="1989.1666666666667"/>
    <n v="17.09258483452032"/>
    <n v="7.0381231671554252"/>
    <n v="5.0272308336824469"/>
    <n v="0.50272308336824467"/>
    <n v="0.29411764705882354"/>
    <n v="7.1428571428571425E-2"/>
  </r>
  <r>
    <x v="2"/>
    <n v="503"/>
    <s v="503 Råslätt VC Jkp Bra Liv"/>
    <x v="2"/>
    <n v="799"/>
    <n v="109"/>
    <n v="28"/>
    <n v="11"/>
    <n v="6"/>
    <n v="1"/>
    <x v="0"/>
    <n v="6"/>
    <n v="4"/>
    <n v="1991.25"/>
    <n v="14.06151914626491"/>
    <n v="5.5241682360326427"/>
    <n v="3.0131826741996233"/>
    <n v="0.50219711236660391"/>
    <n v="0.21428571428571427"/>
    <n v="9.0909090909090912E-2"/>
  </r>
  <r>
    <x v="2"/>
    <n v="503"/>
    <s v="503 Råslätt VC Jkp Bra Liv"/>
    <x v="3"/>
    <n v="803"/>
    <n v="91"/>
    <n v="47"/>
    <n v="16"/>
    <n v="7"/>
    <n v="2"/>
    <x v="0"/>
    <n v="7"/>
    <n v="4"/>
    <n v="1972"/>
    <n v="23.833671399594319"/>
    <n v="8.1135902636916839"/>
    <n v="3.5496957403651117"/>
    <n v="1.0141987829614605"/>
    <n v="0.14893617021276595"/>
    <n v="0.125"/>
  </r>
  <r>
    <x v="2"/>
    <n v="503"/>
    <s v="503 Råslätt VC Jkp Bra Liv"/>
    <x v="4"/>
    <n v="827"/>
    <n v="139"/>
    <n v="51"/>
    <n v="14"/>
    <n v="11"/>
    <n v="3"/>
    <x v="0"/>
    <n v="8"/>
    <n v="4"/>
    <n v="1922.0833333333333"/>
    <n v="26.533709083026231"/>
    <n v="7.2837632776934758"/>
    <n v="5.7229568610448736"/>
    <n v="1.5608064166486018"/>
    <n v="0.21568627450980393"/>
    <n v="0.21428571428571427"/>
  </r>
  <r>
    <x v="2"/>
    <n v="503"/>
    <s v="503 Råslätt VC Jkp Bra Liv"/>
    <x v="5"/>
    <n v="773"/>
    <n v="118"/>
    <n v="38"/>
    <n v="20"/>
    <n v="5"/>
    <n v="5"/>
    <x v="0"/>
    <n v="9"/>
    <n v="4"/>
    <n v="1892.0833333333333"/>
    <n v="20.0836820083682"/>
    <n v="10.570358951772738"/>
    <n v="2.6425897379431844"/>
    <n v="2.6425897379431844"/>
    <n v="0.13157894736842105"/>
    <n v="0.25"/>
  </r>
  <r>
    <x v="2"/>
    <n v="503"/>
    <s v="503 Råslätt VC Jkp Bra Liv"/>
    <x v="6"/>
    <n v="640"/>
    <n v="95"/>
    <n v="39"/>
    <n v="15"/>
    <n v="7"/>
    <n v="5"/>
    <x v="0"/>
    <n v="10"/>
    <n v="4"/>
    <n v="1870.5833333333333"/>
    <n v="20.849111239809329"/>
    <n v="8.0188889383882032"/>
    <n v="3.7421481712478282"/>
    <n v="2.6729629794627345"/>
    <n v="0.17948717948717949"/>
    <n v="0.33333333333333331"/>
  </r>
  <r>
    <x v="3"/>
    <n v="504"/>
    <s v="504 Kungshälsan VC Hva Bra Liv"/>
    <x v="0"/>
    <n v="931"/>
    <n v="133"/>
    <n v="31"/>
    <n v="18"/>
    <n v="6"/>
    <n v="5"/>
    <x v="0"/>
    <n v="4"/>
    <n v="5"/>
    <n v="2187.6666666666665"/>
    <n v="14.17034892579613"/>
    <n v="8.2279445375590434"/>
    <n v="2.742648179186348"/>
    <n v="2.2855401493219567"/>
    <n v="0.19354838709677419"/>
    <n v="0.27777777777777779"/>
  </r>
  <r>
    <x v="3"/>
    <n v="504"/>
    <s v="504 Kungshälsan VC Hva Bra Liv"/>
    <x v="1"/>
    <n v="883"/>
    <n v="115"/>
    <n v="31"/>
    <n v="25"/>
    <n v="4"/>
    <n v="8"/>
    <x v="0"/>
    <n v="5"/>
    <n v="5"/>
    <n v="2147.4166666666665"/>
    <n v="14.435950172688115"/>
    <n v="11.64189530055493"/>
    <n v="1.8627032480887888"/>
    <n v="3.7254064961775777"/>
    <n v="0.12903225806451613"/>
    <n v="0.32"/>
  </r>
  <r>
    <x v="3"/>
    <n v="504"/>
    <s v="504 Kungshälsan VC Hva Bra Liv"/>
    <x v="2"/>
    <n v="910"/>
    <n v="121"/>
    <n v="34"/>
    <n v="23"/>
    <n v="4"/>
    <n v="6"/>
    <x v="0"/>
    <n v="6"/>
    <n v="5"/>
    <n v="2142.75"/>
    <n v="15.86746003966865"/>
    <n v="10.733870026834675"/>
    <n v="1.8667600046669"/>
    <n v="2.8001400070003499"/>
    <n v="0.11764705882352941"/>
    <n v="0.2608695652173913"/>
  </r>
  <r>
    <x v="3"/>
    <n v="504"/>
    <s v="504 Kungshälsan VC Hva Bra Liv"/>
    <x v="3"/>
    <n v="827"/>
    <n v="123"/>
    <n v="34"/>
    <n v="14"/>
    <n v="3"/>
    <n v="2"/>
    <x v="0"/>
    <n v="7"/>
    <n v="5"/>
    <n v="2120.0833333333335"/>
    <n v="16.037105459691048"/>
    <n v="6.6035140128139611"/>
    <n v="1.4150387170315633"/>
    <n v="0.94335914468770865"/>
    <n v="8.8235294117647065E-2"/>
    <n v="0.14285714285714285"/>
  </r>
  <r>
    <x v="3"/>
    <n v="504"/>
    <s v="504 Kungshälsan VC Hva Bra Liv"/>
    <x v="4"/>
    <n v="730"/>
    <n v="102"/>
    <n v="34"/>
    <n v="11"/>
    <n v="10"/>
    <n v="6"/>
    <x v="0"/>
    <n v="8"/>
    <n v="5"/>
    <n v="2090.25"/>
    <n v="16.265996890324125"/>
    <n v="5.2625284056930983"/>
    <n v="4.7841167324482718"/>
    <n v="2.8704700394689633"/>
    <n v="0.29411764705882354"/>
    <n v="0.54545454545454541"/>
  </r>
  <r>
    <x v="3"/>
    <n v="504"/>
    <s v="504 Kungshälsan VC Hva Bra Liv"/>
    <x v="5"/>
    <n v="708"/>
    <n v="108"/>
    <n v="21"/>
    <n v="12"/>
    <n v="2"/>
    <n v="4"/>
    <x v="0"/>
    <n v="9"/>
    <n v="5"/>
    <n v="2048.25"/>
    <n v="10.252654705236177"/>
    <n v="5.8586598315635303"/>
    <n v="0.97644330526058831"/>
    <n v="1.9528866105211766"/>
    <n v="9.5238095238095233E-2"/>
    <n v="0.33333333333333331"/>
  </r>
  <r>
    <x v="3"/>
    <n v="504"/>
    <s v="504 Kungshälsan VC Hva Bra Liv"/>
    <x v="6"/>
    <n v="640"/>
    <n v="87"/>
    <n v="28"/>
    <n v="13"/>
    <n v="8"/>
    <n v="3"/>
    <x v="0"/>
    <n v="10"/>
    <n v="5"/>
    <n v="1984.0833333333333"/>
    <n v="14.112310470830359"/>
    <n v="6.5521441471712381"/>
    <n v="4.0320887059515309"/>
    <n v="1.5120332647318242"/>
    <n v="0.2857142857142857"/>
    <n v="0.23076923076923078"/>
  </r>
  <r>
    <x v="4"/>
    <n v="505"/>
    <s v="505 Hälsan 1 VC Jkp Bra Liv"/>
    <x v="0"/>
    <n v="1093"/>
    <n v="161"/>
    <n v="34"/>
    <n v="20"/>
    <n v="8"/>
    <n v="10"/>
    <x v="0"/>
    <n v="4"/>
    <n v="6"/>
    <n v="2261.25"/>
    <n v="15.035931453841902"/>
    <n v="8.8446655610834704"/>
    <n v="3.5378662244333889"/>
    <n v="4.4223327805417352"/>
    <n v="0.23529411764705882"/>
    <n v="0.5"/>
  </r>
  <r>
    <x v="4"/>
    <n v="505"/>
    <s v="505 Hälsan 1 VC Jkp Bra Liv"/>
    <x v="1"/>
    <n v="1071"/>
    <n v="146"/>
    <n v="30"/>
    <n v="22"/>
    <n v="6"/>
    <n v="6"/>
    <x v="0"/>
    <n v="5"/>
    <n v="6"/>
    <n v="2208.3333333333335"/>
    <n v="13.584905660377359"/>
    <n v="9.9622641509433958"/>
    <n v="2.7169811320754715"/>
    <n v="2.7169811320754715"/>
    <n v="0.2"/>
    <n v="0.27272727272727271"/>
  </r>
  <r>
    <x v="4"/>
    <n v="505"/>
    <s v="505 Hälsan 1 VC Jkp Bra Liv"/>
    <x v="2"/>
    <n v="922"/>
    <n v="126"/>
    <n v="39"/>
    <n v="15"/>
    <n v="11"/>
    <n v="4"/>
    <x v="0"/>
    <n v="6"/>
    <n v="6"/>
    <n v="2184.9166666666665"/>
    <n v="17.849651016438465"/>
    <n v="6.8652503909378693"/>
    <n v="5.0345169533544381"/>
    <n v="1.8307334375834319"/>
    <n v="0.28205128205128205"/>
    <n v="0.26666666666666666"/>
  </r>
  <r>
    <x v="4"/>
    <n v="505"/>
    <s v="505 Hälsan 1 VC Jkp Bra Liv"/>
    <x v="3"/>
    <n v="788"/>
    <n v="95"/>
    <n v="36"/>
    <n v="17"/>
    <n v="4"/>
    <n v="10"/>
    <x v="0"/>
    <n v="7"/>
    <n v="6"/>
    <n v="2178.75"/>
    <n v="16.523235800344231"/>
    <n v="7.8026391279403331"/>
    <n v="1.8359150889271372"/>
    <n v="4.5897877223178423"/>
    <n v="0.1111111111111111"/>
    <n v="0.58823529411764708"/>
  </r>
  <r>
    <x v="4"/>
    <n v="505"/>
    <s v="505 Hälsan 1 VC Jkp Bra Liv"/>
    <x v="4"/>
    <n v="877"/>
    <n v="138"/>
    <n v="47"/>
    <n v="12"/>
    <n v="6"/>
    <n v="5"/>
    <x v="0"/>
    <n v="8"/>
    <n v="6"/>
    <n v="2179.0833333333335"/>
    <n v="21.568702436039615"/>
    <n v="5.5069027496271366"/>
    <n v="2.7534513748135683"/>
    <n v="2.2945428123446399"/>
    <n v="0.1276595744680851"/>
    <n v="0.41666666666666669"/>
  </r>
  <r>
    <x v="4"/>
    <n v="505"/>
    <s v="505 Hälsan 1 VC Jkp Bra Liv"/>
    <x v="5"/>
    <n v="849"/>
    <n v="127"/>
    <n v="46"/>
    <n v="8"/>
    <n v="15"/>
    <n v="2"/>
    <x v="0"/>
    <n v="9"/>
    <n v="6"/>
    <n v="2160.6666666666665"/>
    <n v="21.289725393397102"/>
    <n v="3.7025609379821045"/>
    <n v="6.9423017587164457"/>
    <n v="0.92564023449552613"/>
    <n v="0.32608695652173914"/>
    <n v="0.25"/>
  </r>
  <r>
    <x v="4"/>
    <n v="505"/>
    <s v="505 Hälsan 1 VC Jkp Bra Liv"/>
    <x v="6"/>
    <n v="772"/>
    <n v="120"/>
    <n v="27"/>
    <n v="11"/>
    <n v="4"/>
    <n v="3"/>
    <x v="0"/>
    <n v="10"/>
    <n v="6"/>
    <n v="2153.0833333333335"/>
    <n v="12.540155590819367"/>
    <n v="5.1089522777412233"/>
    <n v="1.8578008282695357"/>
    <n v="1.3933506212021518"/>
    <n v="0.14814814814814814"/>
    <n v="0.27272727272727271"/>
  </r>
  <r>
    <x v="5"/>
    <n v="507"/>
    <s v="507 Vetlanda VC Bra Liv"/>
    <x v="0"/>
    <n v="1085"/>
    <n v="139"/>
    <n v="32"/>
    <n v="31"/>
    <n v="6"/>
    <n v="8"/>
    <x v="1"/>
    <n v="4"/>
    <n v="7"/>
    <n v="2728.9166666666665"/>
    <n v="11.726265001374173"/>
    <n v="11.35981922008123"/>
    <n v="2.1986746877576571"/>
    <n v="2.9315662503435433"/>
    <n v="0.1875"/>
    <n v="0.25806451612903225"/>
  </r>
  <r>
    <x v="5"/>
    <n v="507"/>
    <s v="507 Vetlanda VC Bra Liv"/>
    <x v="1"/>
    <n v="1104"/>
    <n v="143"/>
    <n v="30"/>
    <n v="26"/>
    <n v="7"/>
    <n v="6"/>
    <x v="1"/>
    <n v="5"/>
    <n v="7"/>
    <n v="2734.6666666666665"/>
    <n v="10.97025841053145"/>
    <n v="9.5075572891272557"/>
    <n v="2.5597269624573382"/>
    <n v="2.1940516821062896"/>
    <n v="0.23333333333333334"/>
    <n v="0.23076923076923078"/>
  </r>
  <r>
    <x v="5"/>
    <n v="507"/>
    <s v="507 Vetlanda VC Bra Liv"/>
    <x v="2"/>
    <n v="985"/>
    <n v="122"/>
    <n v="45"/>
    <n v="20"/>
    <n v="9"/>
    <n v="3"/>
    <x v="1"/>
    <n v="6"/>
    <n v="7"/>
    <n v="2744.75"/>
    <n v="16.394935786501502"/>
    <n v="7.286638127334002"/>
    <n v="3.2789871573003007"/>
    <n v="1.0929957191001003"/>
    <n v="0.2"/>
    <n v="0.15"/>
  </r>
  <r>
    <x v="5"/>
    <n v="507"/>
    <s v="507 Vetlanda VC Bra Liv"/>
    <x v="3"/>
    <n v="930"/>
    <n v="108"/>
    <n v="50"/>
    <n v="12"/>
    <n v="10"/>
    <n v="0"/>
    <x v="1"/>
    <n v="7"/>
    <n v="7"/>
    <n v="2706.4166666666665"/>
    <n v="18.474612802906673"/>
    <n v="4.4339070726976013"/>
    <n v="3.6949225605813347"/>
    <n v="0"/>
    <n v="0.2"/>
    <n v="0"/>
  </r>
  <r>
    <x v="5"/>
    <n v="507"/>
    <s v="507 Vetlanda VC Bra Liv"/>
    <x v="4"/>
    <n v="946"/>
    <n v="121"/>
    <n v="49"/>
    <n v="11"/>
    <n v="14"/>
    <n v="3"/>
    <x v="1"/>
    <n v="8"/>
    <n v="7"/>
    <n v="2652.1666666666665"/>
    <n v="18.475460315465345"/>
    <n v="4.1475523157167107"/>
    <n v="5.2787029472758125"/>
    <n v="1.1311506315591027"/>
    <n v="0.2857142857142857"/>
    <n v="0.27272727272727271"/>
  </r>
  <r>
    <x v="5"/>
    <n v="507"/>
    <s v="507 Vetlanda VC Bra Liv"/>
    <x v="5"/>
    <n v="820"/>
    <n v="100"/>
    <n v="40"/>
    <n v="11"/>
    <n v="7"/>
    <n v="1"/>
    <x v="1"/>
    <n v="9"/>
    <n v="7"/>
    <n v="2575.9166666666665"/>
    <n v="15.528452654394878"/>
    <n v="4.2703244799585907"/>
    <n v="2.7174792145191033"/>
    <n v="0.38821131635987188"/>
    <n v="0.17499999999999999"/>
    <n v="9.0909090909090912E-2"/>
  </r>
  <r>
    <x v="5"/>
    <n v="507"/>
    <s v="507 Vetlanda VC Bra Liv"/>
    <x v="6"/>
    <n v="738"/>
    <n v="91"/>
    <n v="30"/>
    <n v="18"/>
    <n v="4"/>
    <n v="5"/>
    <x v="1"/>
    <n v="10"/>
    <n v="7"/>
    <n v="2551.25"/>
    <n v="11.758941695247428"/>
    <n v="7.0553650171484561"/>
    <n v="1.5678588926996571"/>
    <n v="1.9598236158745712"/>
    <n v="0.13333333333333333"/>
    <n v="0.27777777777777779"/>
  </r>
  <r>
    <x v="6"/>
    <n v="508"/>
    <s v="508 Tranås VC Bra Liv"/>
    <x v="0"/>
    <n v="1272"/>
    <n v="159"/>
    <n v="51"/>
    <n v="27"/>
    <n v="10"/>
    <n v="5"/>
    <x v="1"/>
    <n v="4"/>
    <n v="8"/>
    <n v="3279.4166666666665"/>
    <n v="15.551546260767923"/>
    <n v="8.2331715498183122"/>
    <n v="3.0493227962290042"/>
    <n v="1.5246613981145021"/>
    <n v="0.19607843137254902"/>
    <n v="0.18518518518518517"/>
  </r>
  <r>
    <x v="6"/>
    <n v="508"/>
    <s v="508 Tranås VC Bra Liv"/>
    <x v="1"/>
    <n v="1241"/>
    <n v="163"/>
    <n v="34"/>
    <n v="39"/>
    <n v="9"/>
    <n v="12"/>
    <x v="1"/>
    <n v="5"/>
    <n v="8"/>
    <n v="3323"/>
    <n v="10.231718326813121"/>
    <n v="11.736382786638579"/>
    <n v="2.7083960276858261"/>
    <n v="3.6111947035811012"/>
    <n v="0.26470588235294118"/>
    <n v="0.30769230769230771"/>
  </r>
  <r>
    <x v="6"/>
    <n v="508"/>
    <s v="508 Tranås VC Bra Liv"/>
    <x v="2"/>
    <n v="1081"/>
    <n v="132"/>
    <n v="19"/>
    <n v="30"/>
    <n v="2"/>
    <n v="3"/>
    <x v="1"/>
    <n v="6"/>
    <n v="8"/>
    <n v="3408.5"/>
    <n v="5.5742995452545108"/>
    <n v="8.8015255977702811"/>
    <n v="0.58676837318468533"/>
    <n v="0.880152559777028"/>
    <n v="0.10526315789473684"/>
    <n v="0.1"/>
  </r>
  <r>
    <x v="6"/>
    <n v="508"/>
    <s v="508 Tranås VC Bra Liv"/>
    <x v="3"/>
    <n v="1095"/>
    <n v="131"/>
    <n v="38"/>
    <n v="29"/>
    <n v="13"/>
    <n v="4"/>
    <x v="1"/>
    <n v="7"/>
    <n v="8"/>
    <n v="3491.9166666666665"/>
    <n v="10.882275732047825"/>
    <n v="8.3048946376154458"/>
    <n v="3.722883803068993"/>
    <n v="1.1455027086366132"/>
    <n v="0.34210526315789475"/>
    <n v="0.13793103448275862"/>
  </r>
  <r>
    <x v="6"/>
    <n v="508"/>
    <s v="508 Tranås VC Bra Liv"/>
    <x v="4"/>
    <n v="1189"/>
    <n v="167"/>
    <n v="43"/>
    <n v="24"/>
    <n v="14"/>
    <n v="1"/>
    <x v="1"/>
    <n v="8"/>
    <n v="8"/>
    <n v="3570.75"/>
    <n v="12.042288034726598"/>
    <n v="6.7212770426381008"/>
    <n v="3.9207449415388922"/>
    <n v="0.2800532101099209"/>
    <n v="0.32558139534883723"/>
    <n v="4.1666666666666664E-2"/>
  </r>
  <r>
    <x v="6"/>
    <n v="508"/>
    <s v="508 Tranås VC Bra Liv"/>
    <x v="5"/>
    <n v="1154"/>
    <n v="142"/>
    <n v="59"/>
    <n v="20"/>
    <n v="12"/>
    <n v="3"/>
    <x v="1"/>
    <n v="9"/>
    <n v="8"/>
    <n v="3498.8333333333335"/>
    <n v="16.862763778402325"/>
    <n v="5.7161911113228214"/>
    <n v="3.4297146667936933"/>
    <n v="0.85742866669842333"/>
    <n v="0.20338983050847459"/>
    <n v="0.15"/>
  </r>
  <r>
    <x v="6"/>
    <n v="508"/>
    <s v="508 Tranås VC Bra Liv"/>
    <x v="6"/>
    <n v="964"/>
    <n v="128"/>
    <n v="44"/>
    <n v="10"/>
    <n v="11"/>
    <n v="2"/>
    <x v="1"/>
    <n v="10"/>
    <n v="8"/>
    <n v="3522.5"/>
    <n v="12.491128459900638"/>
    <n v="2.8388928317955999"/>
    <n v="3.1227821149751596"/>
    <n v="0.56777856635911994"/>
    <n v="0.25"/>
    <n v="0.2"/>
  </r>
  <r>
    <x v="7"/>
    <n v="509"/>
    <s v="509 Sävsjö VC Bra Liv"/>
    <x v="0"/>
    <n v="718"/>
    <n v="92"/>
    <n v="34"/>
    <n v="19"/>
    <n v="7"/>
    <n v="6"/>
    <x v="1"/>
    <n v="4"/>
    <n v="9"/>
    <n v="1727.5833333333333"/>
    <n v="19.680671458202692"/>
    <n v="10.998022285466211"/>
    <n v="4.0519029472770249"/>
    <n v="3.4730596690945927"/>
    <n v="0.20588235294117646"/>
    <n v="0.31578947368421051"/>
  </r>
  <r>
    <x v="7"/>
    <n v="509"/>
    <s v="509 Sävsjö VC Bra Liv"/>
    <x v="1"/>
    <n v="659"/>
    <n v="89"/>
    <n v="29"/>
    <n v="11"/>
    <n v="3"/>
    <n v="4"/>
    <x v="1"/>
    <n v="5"/>
    <n v="9"/>
    <n v="1766.4166666666667"/>
    <n v="16.417417559088548"/>
    <n v="6.2272963155163472"/>
    <n v="1.6983535405953671"/>
    <n v="2.2644713874604894"/>
    <n v="0.10344827586206896"/>
    <n v="0.36363636363636365"/>
  </r>
  <r>
    <x v="7"/>
    <n v="509"/>
    <s v="509 Sävsjö VC Bra Liv"/>
    <x v="2"/>
    <n v="563"/>
    <n v="60"/>
    <n v="23"/>
    <n v="16"/>
    <n v="4"/>
    <n v="2"/>
    <x v="1"/>
    <n v="6"/>
    <n v="9"/>
    <n v="1794.3333333333333"/>
    <n v="12.818131153631805"/>
    <n v="8.9169608025264715"/>
    <n v="2.2292402006316179"/>
    <n v="1.1146201003158089"/>
    <n v="0.17391304347826086"/>
    <n v="0.125"/>
  </r>
  <r>
    <x v="7"/>
    <n v="509"/>
    <s v="509 Sävsjö VC Bra Liv"/>
    <x v="3"/>
    <n v="809"/>
    <n v="90"/>
    <n v="26"/>
    <n v="17"/>
    <n v="2"/>
    <n v="8"/>
    <x v="1"/>
    <n v="7"/>
    <n v="9"/>
    <n v="2385.25"/>
    <n v="10.900324913531076"/>
    <n v="7.1271355203857043"/>
    <n v="0.83848653181008281"/>
    <n v="3.3539461272403313"/>
    <n v="7.6923076923076927E-2"/>
    <n v="0.47058823529411764"/>
  </r>
  <r>
    <x v="7"/>
    <n v="509"/>
    <s v="509 Sävsjö VC Bra Liv"/>
    <x v="4"/>
    <n v="921"/>
    <n v="128"/>
    <n v="53"/>
    <n v="9"/>
    <n v="8"/>
    <n v="2"/>
    <x v="1"/>
    <n v="8"/>
    <n v="9"/>
    <n v="2685.5833333333335"/>
    <n v="19.735004809631675"/>
    <n v="3.3512272318242466"/>
    <n v="2.9788686505104414"/>
    <n v="0.74471716262761034"/>
    <n v="0.15094339622641509"/>
    <n v="0.22222222222222221"/>
  </r>
  <r>
    <x v="7"/>
    <n v="509"/>
    <s v="509 Sävsjö VC Bra Liv"/>
    <x v="5"/>
    <n v="883"/>
    <n v="133"/>
    <n v="47"/>
    <n v="14"/>
    <n v="14"/>
    <n v="2"/>
    <x v="1"/>
    <n v="9"/>
    <n v="9"/>
    <n v="2714.1666666666665"/>
    <n v="17.316548971446114"/>
    <n v="5.1581209702179924"/>
    <n v="5.1581209702179924"/>
    <n v="0.73687442431685601"/>
    <n v="0.2978723404255319"/>
    <n v="0.14285714285714285"/>
  </r>
  <r>
    <x v="7"/>
    <n v="509"/>
    <s v="509 Sävsjö VC Bra Liv"/>
    <x v="6"/>
    <n v="895"/>
    <n v="126"/>
    <n v="47"/>
    <n v="10"/>
    <n v="12"/>
    <n v="5"/>
    <x v="1"/>
    <n v="10"/>
    <n v="9"/>
    <n v="2730.6666666666665"/>
    <n v="17.2119140625"/>
    <n v="3.662109375"/>
    <n v="4.39453125"/>
    <n v="1.8310546875"/>
    <n v="0.25531914893617019"/>
    <n v="0.5"/>
  </r>
  <r>
    <x v="8"/>
    <n v="510"/>
    <s v="510 Eksjö VC Bra Liv"/>
    <x v="0"/>
    <n v="1360"/>
    <n v="199"/>
    <n v="57"/>
    <n v="24"/>
    <n v="17"/>
    <n v="8"/>
    <x v="1"/>
    <n v="4"/>
    <n v="10"/>
    <n v="3207.25"/>
    <n v="17.772234780575257"/>
    <n v="7.4830462234001089"/>
    <n v="5.3004910749084102"/>
    <n v="2.4943487411333698"/>
    <n v="0.2982456140350877"/>
    <n v="0.33333333333333331"/>
  </r>
  <r>
    <x v="8"/>
    <n v="510"/>
    <s v="510 Eksjö VC Bra Liv"/>
    <x v="1"/>
    <n v="1293"/>
    <n v="148"/>
    <n v="49"/>
    <n v="21"/>
    <n v="6"/>
    <n v="6"/>
    <x v="1"/>
    <n v="5"/>
    <n v="10"/>
    <n v="3288.5"/>
    <n v="14.900410521514367"/>
    <n v="6.3858902235061583"/>
    <n v="1.8245400638589022"/>
    <n v="1.8245400638589022"/>
    <n v="0.12244897959183673"/>
    <n v="0.2857142857142857"/>
  </r>
  <r>
    <x v="8"/>
    <n v="510"/>
    <s v="510 Eksjö VC Bra Liv"/>
    <x v="2"/>
    <n v="1169"/>
    <n v="126"/>
    <n v="33"/>
    <n v="14"/>
    <n v="4"/>
    <n v="1"/>
    <x v="1"/>
    <n v="6"/>
    <n v="10"/>
    <n v="3399.75"/>
    <n v="9.7065960732406786"/>
    <n v="4.1179498492536215"/>
    <n v="1.1765570997867492"/>
    <n v="0.29413927494668729"/>
    <n v="0.12121212121212122"/>
    <n v="7.1428571428571425E-2"/>
  </r>
  <r>
    <x v="8"/>
    <n v="510"/>
    <s v="510 Eksjö VC Bra Liv"/>
    <x v="3"/>
    <n v="1289"/>
    <n v="165"/>
    <n v="36"/>
    <n v="29"/>
    <n v="10"/>
    <n v="11"/>
    <x v="1"/>
    <n v="7"/>
    <n v="10"/>
    <n v="3486.25"/>
    <n v="10.326281821441377"/>
    <n v="8.3183936894944424"/>
    <n v="2.8684116170670495"/>
    <n v="3.1552527787737543"/>
    <n v="0.27777777777777779"/>
    <n v="0.37931034482758619"/>
  </r>
  <r>
    <x v="8"/>
    <n v="510"/>
    <s v="510 Eksjö VC Bra Liv"/>
    <x v="4"/>
    <n v="1400"/>
    <n v="186"/>
    <n v="49"/>
    <n v="21"/>
    <n v="10"/>
    <n v="6"/>
    <x v="1"/>
    <n v="8"/>
    <n v="10"/>
    <n v="4084.75"/>
    <n v="11.9958381785911"/>
    <n v="5.1410735051104721"/>
    <n v="2.4481302405287964"/>
    <n v="1.4688781443172776"/>
    <n v="0.20408163265306123"/>
    <n v="0.2857142857142857"/>
  </r>
  <r>
    <x v="8"/>
    <n v="510"/>
    <s v="510 Eksjö VC Bra Liv"/>
    <x v="5"/>
    <n v="1436"/>
    <n v="168"/>
    <n v="49"/>
    <n v="28"/>
    <n v="9"/>
    <n v="8"/>
    <x v="1"/>
    <n v="9"/>
    <n v="10"/>
    <n v="4475.083333333333"/>
    <n v="10.949516768775256"/>
    <n v="6.2568667250144321"/>
    <n v="2.0111357330403532"/>
    <n v="1.7876762071469805"/>
    <n v="0.18367346938775511"/>
    <n v="0.2857142857142857"/>
  </r>
  <r>
    <x v="8"/>
    <n v="510"/>
    <s v="510 Eksjö VC Bra Liv"/>
    <x v="6"/>
    <n v="1293"/>
    <n v="165"/>
    <n v="54"/>
    <n v="29"/>
    <n v="15"/>
    <n v="10"/>
    <x v="1"/>
    <n v="10"/>
    <n v="10"/>
    <n v="4545.333333333333"/>
    <n v="11.880316808448226"/>
    <n v="6.3801701378703441"/>
    <n v="3.3000880023467296"/>
    <n v="2.2000586682311529"/>
    <n v="0.27777777777777779"/>
    <n v="0.34482758620689657"/>
  </r>
  <r>
    <x v="9"/>
    <n v="511"/>
    <s v="511 Nässjö VC Bra Liv"/>
    <x v="0"/>
    <n v="1361"/>
    <n v="196"/>
    <n v="55"/>
    <n v="26"/>
    <n v="8"/>
    <n v="4"/>
    <x v="1"/>
    <n v="4"/>
    <n v="11"/>
    <n v="2902.75"/>
    <n v="18.947549737318063"/>
    <n v="8.9570235121867192"/>
    <n v="2.7560072345189908"/>
    <n v="1.3780036172594954"/>
    <n v="0.14545454545454545"/>
    <n v="0.15384615384615385"/>
  </r>
  <r>
    <x v="9"/>
    <n v="511"/>
    <s v="511 Nässjö VC Bra Liv"/>
    <x v="1"/>
    <n v="1219"/>
    <n v="178"/>
    <n v="42"/>
    <n v="29"/>
    <n v="7"/>
    <n v="8"/>
    <x v="1"/>
    <n v="5"/>
    <n v="11"/>
    <n v="2891.4166666666665"/>
    <n v="14.525751505893883"/>
    <n v="10.029685563593395"/>
    <n v="2.4209585843156471"/>
    <n v="2.7668098106464538"/>
    <n v="0.16666666666666666"/>
    <n v="0.27586206896551724"/>
  </r>
  <r>
    <x v="9"/>
    <n v="511"/>
    <s v="511 Nässjö VC Bra Liv"/>
    <x v="2"/>
    <n v="1174"/>
    <n v="183"/>
    <n v="46"/>
    <n v="50"/>
    <n v="8"/>
    <n v="19"/>
    <x v="1"/>
    <n v="6"/>
    <n v="11"/>
    <n v="2875.5"/>
    <n v="15.997217875152145"/>
    <n v="17.388280299078421"/>
    <n v="2.7821248478525473"/>
    <n v="6.6075465136498002"/>
    <n v="0.17391304347826086"/>
    <n v="0.38"/>
  </r>
  <r>
    <x v="9"/>
    <n v="511"/>
    <s v="511 Nässjö VC Bra Liv"/>
    <x v="3"/>
    <n v="1050"/>
    <n v="146"/>
    <n v="39"/>
    <n v="39"/>
    <n v="11"/>
    <n v="8"/>
    <x v="1"/>
    <n v="7"/>
    <n v="11"/>
    <n v="2874.5833333333335"/>
    <n v="13.567183649804319"/>
    <n v="13.567183649804319"/>
    <n v="3.8266415422525002"/>
    <n v="2.7830120307290911"/>
    <n v="0.28205128205128205"/>
    <n v="0.20512820512820512"/>
  </r>
  <r>
    <x v="9"/>
    <n v="511"/>
    <s v="511 Nässjö VC Bra Liv"/>
    <x v="4"/>
    <n v="1138"/>
    <n v="173"/>
    <n v="51"/>
    <n v="27"/>
    <n v="10"/>
    <n v="3"/>
    <x v="1"/>
    <n v="8"/>
    <n v="11"/>
    <n v="2909.75"/>
    <n v="17.52727897585703"/>
    <n v="9.2791476931007821"/>
    <n v="3.4367213678151045"/>
    <n v="1.0310164103445314"/>
    <n v="0.19607843137254902"/>
    <n v="0.1111111111111111"/>
  </r>
  <r>
    <x v="9"/>
    <n v="511"/>
    <s v="511 Nässjö VC Bra Liv"/>
    <x v="5"/>
    <n v="1053"/>
    <n v="149"/>
    <n v="53"/>
    <n v="22"/>
    <n v="7"/>
    <n v="5"/>
    <x v="1"/>
    <n v="9"/>
    <n v="11"/>
    <n v="2912.0833333333335"/>
    <n v="18.200028616397194"/>
    <n v="7.5547288596365716"/>
    <n v="2.4037773644298182"/>
    <n v="1.7169838317355843"/>
    <n v="0.13207547169811321"/>
    <n v="0.22727272727272727"/>
  </r>
  <r>
    <x v="9"/>
    <n v="511"/>
    <s v="511 Nässjö VC Bra Liv"/>
    <x v="6"/>
    <n v="976"/>
    <n v="137"/>
    <n v="41"/>
    <n v="29"/>
    <n v="8"/>
    <n v="10"/>
    <x v="1"/>
    <n v="10"/>
    <n v="11"/>
    <n v="2931.0833333333335"/>
    <n v="13.988002160748302"/>
    <n v="9.8939527478463596"/>
    <n v="2.7293662752679611"/>
    <n v="3.4117078440849511"/>
    <n v="0.1951219512195122"/>
    <n v="0.34482758620689657"/>
  </r>
  <r>
    <x v="10"/>
    <n v="518"/>
    <s v="518 Tenhult VC Bra Liv"/>
    <x v="0"/>
    <n v="192"/>
    <n v="22"/>
    <n v="4"/>
    <n v="1"/>
    <n v="0"/>
    <n v="0"/>
    <x v="0"/>
    <n v="4"/>
    <n v="12"/>
    <n v="491"/>
    <n v="8.146639511201629"/>
    <n v="2.0366598778004072"/>
    <n v="0"/>
    <n v="0"/>
    <n v="0"/>
    <n v="0"/>
  </r>
  <r>
    <x v="10"/>
    <n v="518"/>
    <s v="518 Tenhult VC Bra Liv"/>
    <x v="1"/>
    <n v="201"/>
    <n v="32"/>
    <n v="10"/>
    <n v="4"/>
    <n v="2"/>
    <n v="2"/>
    <x v="0"/>
    <n v="5"/>
    <n v="12"/>
    <n v="484.91666666666669"/>
    <n v="20.622100017185083"/>
    <n v="8.2488400068740333"/>
    <n v="4.1244200034370166"/>
    <n v="4.1244200034370166"/>
    <n v="0.2"/>
    <n v="0.5"/>
  </r>
  <r>
    <x v="10"/>
    <n v="518"/>
    <s v="518 Tenhult VC Bra Liv"/>
    <x v="2"/>
    <n v="142"/>
    <n v="16"/>
    <n v="6"/>
    <n v="7"/>
    <n v="1"/>
    <n v="3"/>
    <x v="0"/>
    <n v="6"/>
    <n v="12"/>
    <n v="472.75"/>
    <n v="12.69169751454257"/>
    <n v="14.806980433632999"/>
    <n v="2.1152829190904283"/>
    <n v="6.3458487572712849"/>
    <n v="0.16666666666666666"/>
    <n v="0.42857142857142855"/>
  </r>
  <r>
    <x v="10"/>
    <n v="518"/>
    <s v="518 Tenhult VC Bra Liv"/>
    <x v="3"/>
    <n v="139"/>
    <n v="16"/>
    <n v="7"/>
    <n v="6"/>
    <n v="0"/>
    <n v="1"/>
    <x v="0"/>
    <n v="7"/>
    <n v="12"/>
    <n v="465.75"/>
    <n v="15.029522275899089"/>
    <n v="12.882447665056361"/>
    <n v="0"/>
    <n v="2.147074610842727"/>
    <n v="0"/>
    <n v="0.16666666666666666"/>
  </r>
  <r>
    <x v="10"/>
    <n v="518"/>
    <s v="518 Tenhult VC Bra Liv"/>
    <x v="4"/>
    <n v="170"/>
    <n v="26"/>
    <n v="7"/>
    <n v="8"/>
    <n v="0"/>
    <n v="2"/>
    <x v="0"/>
    <n v="8"/>
    <n v="12"/>
    <n v="479.58333333333331"/>
    <n v="14.596003475238923"/>
    <n v="16.681146828844483"/>
    <n v="0"/>
    <n v="4.1702867072111207"/>
    <n v="0"/>
    <n v="0.25"/>
  </r>
  <r>
    <x v="10"/>
    <n v="518"/>
    <s v="518 Tenhult VC Bra Liv"/>
    <x v="5"/>
    <n v="177"/>
    <n v="30"/>
    <n v="3"/>
    <n v="9"/>
    <n v="0"/>
    <n v="5"/>
    <x v="0"/>
    <n v="9"/>
    <n v="12"/>
    <n v="505.5"/>
    <n v="5.9347181008902083"/>
    <n v="17.804154302670625"/>
    <n v="0"/>
    <n v="9.8911968348170127"/>
    <n v="0"/>
    <n v="0.55555555555555558"/>
  </r>
  <r>
    <x v="10"/>
    <n v="518"/>
    <s v="518 Tenhult VC Bra Liv"/>
    <x v="6"/>
    <n v="180"/>
    <n v="28"/>
    <n v="5"/>
    <n v="4"/>
    <n v="2"/>
    <n v="2"/>
    <x v="0"/>
    <n v="10"/>
    <n v="12"/>
    <n v="523.58333333333337"/>
    <n v="9.5495782269616409"/>
    <n v="7.639662581569314"/>
    <n v="3.819831290784657"/>
    <n v="3.819831290784657"/>
    <n v="0.4"/>
    <n v="0.5"/>
  </r>
  <r>
    <x v="11"/>
    <n v="521"/>
    <s v="521 Habo VC Bra Liv"/>
    <x v="0"/>
    <n v="562"/>
    <n v="62"/>
    <n v="16"/>
    <n v="5"/>
    <n v="4"/>
    <n v="1"/>
    <x v="0"/>
    <n v="4"/>
    <n v="13"/>
    <n v="1633.0833333333333"/>
    <n v="9.797417972138593"/>
    <n v="3.0616931162933105"/>
    <n v="2.4493544930346483"/>
    <n v="0.61233862325866206"/>
    <n v="0.25"/>
    <n v="0.2"/>
  </r>
  <r>
    <x v="11"/>
    <n v="521"/>
    <s v="521 Habo VC Bra Liv"/>
    <x v="1"/>
    <n v="631"/>
    <n v="84"/>
    <n v="18"/>
    <n v="7"/>
    <n v="3"/>
    <n v="1"/>
    <x v="0"/>
    <n v="5"/>
    <n v="13"/>
    <n v="1679.5"/>
    <n v="10.717475439118786"/>
    <n v="4.1679071152128611"/>
    <n v="1.7862459065197975"/>
    <n v="0.59541530217326588"/>
    <n v="0.16666666666666666"/>
    <n v="0.14285714285714285"/>
  </r>
  <r>
    <x v="11"/>
    <n v="521"/>
    <s v="521 Habo VC Bra Liv"/>
    <x v="2"/>
    <n v="579"/>
    <n v="59"/>
    <n v="20"/>
    <n v="6"/>
    <n v="4"/>
    <n v="1"/>
    <x v="0"/>
    <n v="6"/>
    <n v="13"/>
    <n v="1713.75"/>
    <n v="11.670313639679067"/>
    <n v="3.5010940919037199"/>
    <n v="2.3340627279358133"/>
    <n v="0.58351568198395332"/>
    <n v="0.2"/>
    <n v="0.16666666666666666"/>
  </r>
  <r>
    <x v="11"/>
    <n v="521"/>
    <s v="521 Habo VC Bra Liv"/>
    <x v="3"/>
    <n v="563"/>
    <n v="73"/>
    <n v="21"/>
    <n v="14"/>
    <n v="4"/>
    <n v="4"/>
    <x v="0"/>
    <n v="7"/>
    <n v="13"/>
    <n v="1742.25"/>
    <n v="12.053379250968575"/>
    <n v="8.035586167312383"/>
    <n v="2.2958817620892527"/>
    <n v="2.2958817620892527"/>
    <n v="0.19047619047619047"/>
    <n v="0.2857142857142857"/>
  </r>
  <r>
    <x v="11"/>
    <n v="521"/>
    <s v="521 Habo VC Bra Liv"/>
    <x v="4"/>
    <n v="569"/>
    <n v="85"/>
    <n v="15"/>
    <n v="20"/>
    <n v="6"/>
    <n v="10"/>
    <x v="0"/>
    <n v="8"/>
    <n v="13"/>
    <n v="1767.25"/>
    <n v="8.4877634743245167"/>
    <n v="11.317017965766022"/>
    <n v="3.3951053897298062"/>
    <n v="5.6585089828830109"/>
    <n v="0.4"/>
    <n v="0.5"/>
  </r>
  <r>
    <x v="11"/>
    <n v="521"/>
    <s v="521 Habo VC Bra Liv"/>
    <x v="5"/>
    <n v="568"/>
    <n v="62"/>
    <n v="14"/>
    <n v="16"/>
    <n v="1"/>
    <n v="8"/>
    <x v="0"/>
    <n v="9"/>
    <n v="13"/>
    <n v="1818.5"/>
    <n v="7.6986527357712404"/>
    <n v="8.7984602694528462"/>
    <n v="0.54990376684080289"/>
    <n v="4.3992301347264231"/>
    <n v="7.1428571428571425E-2"/>
    <n v="0.5"/>
  </r>
  <r>
    <x v="11"/>
    <n v="521"/>
    <s v="521 Habo VC Bra Liv"/>
    <x v="6"/>
    <n v="593"/>
    <n v="77"/>
    <n v="27"/>
    <n v="12"/>
    <n v="5"/>
    <n v="4"/>
    <x v="0"/>
    <n v="10"/>
    <n v="13"/>
    <n v="1855.75"/>
    <n v="14.549373568638018"/>
    <n v="6.4663882527280077"/>
    <n v="2.6943284386366697"/>
    <n v="2.155462750909336"/>
    <n v="0.18518518518518517"/>
    <n v="0.33333333333333331"/>
  </r>
  <r>
    <x v="12"/>
    <n v="522"/>
    <s v="522 Rosenhälsan VC Hva Bra Liv"/>
    <x v="0"/>
    <n v="856"/>
    <n v="116"/>
    <n v="29"/>
    <n v="8"/>
    <n v="4"/>
    <n v="0"/>
    <x v="0"/>
    <n v="4"/>
    <n v="14"/>
    <n v="2261.0833333333335"/>
    <n v="12.825710389562525"/>
    <n v="3.5381270040172481"/>
    <n v="1.7690635020086241"/>
    <n v="0"/>
    <n v="0.13793103448275862"/>
    <n v="0"/>
  </r>
  <r>
    <x v="12"/>
    <n v="522"/>
    <s v="522 Rosenhälsan VC Hva Bra Liv"/>
    <x v="1"/>
    <n v="946"/>
    <n v="124"/>
    <n v="36"/>
    <n v="13"/>
    <n v="7"/>
    <n v="3"/>
    <x v="0"/>
    <n v="5"/>
    <n v="14"/>
    <n v="2255.9166666666665"/>
    <n v="15.958036274980605"/>
    <n v="5.7626242104096637"/>
    <n v="3.1029514979128958"/>
    <n v="1.3298363562483839"/>
    <n v="0.19444444444444445"/>
    <n v="0.23076923076923078"/>
  </r>
  <r>
    <x v="12"/>
    <n v="522"/>
    <s v="522 Rosenhälsan VC Hva Bra Liv"/>
    <x v="2"/>
    <n v="752"/>
    <n v="85"/>
    <n v="35"/>
    <n v="11"/>
    <n v="6"/>
    <n v="2"/>
    <x v="0"/>
    <n v="6"/>
    <n v="14"/>
    <n v="2263"/>
    <n v="15.466195315952275"/>
    <n v="4.860804242156429"/>
    <n v="2.6513477684489617"/>
    <n v="0.88378258948298727"/>
    <n v="0.17142857142857143"/>
    <n v="0.18181818181818182"/>
  </r>
  <r>
    <x v="12"/>
    <n v="522"/>
    <s v="522 Rosenhälsan VC Hva Bra Liv"/>
    <x v="3"/>
    <n v="817"/>
    <n v="94"/>
    <n v="35"/>
    <n v="13"/>
    <n v="5"/>
    <n v="8"/>
    <x v="0"/>
    <n v="7"/>
    <n v="14"/>
    <n v="2276.0833333333335"/>
    <n v="15.377292864203859"/>
    <n v="5.7115659209900045"/>
    <n v="2.196756123457694"/>
    <n v="3.5148097975323105"/>
    <n v="0.14285714285714285"/>
    <n v="0.61538461538461542"/>
  </r>
  <r>
    <x v="12"/>
    <n v="522"/>
    <s v="522 Rosenhälsan VC Hva Bra Liv"/>
    <x v="4"/>
    <n v="862"/>
    <n v="98"/>
    <n v="32"/>
    <n v="9"/>
    <n v="2"/>
    <n v="3"/>
    <x v="0"/>
    <n v="8"/>
    <n v="14"/>
    <n v="2328.5"/>
    <n v="13.7427528451793"/>
    <n v="3.8651492377066781"/>
    <n v="0.85892205282370626"/>
    <n v="1.2883830792355595"/>
    <n v="6.25E-2"/>
    <n v="0.33333333333333331"/>
  </r>
  <r>
    <x v="12"/>
    <n v="522"/>
    <s v="522 Rosenhälsan VC Hva Bra Liv"/>
    <x v="5"/>
    <n v="845"/>
    <n v="105"/>
    <n v="28"/>
    <n v="13"/>
    <n v="8"/>
    <n v="3"/>
    <x v="0"/>
    <n v="9"/>
    <n v="14"/>
    <n v="2357.3333333333335"/>
    <n v="11.877828054298641"/>
    <n v="5.5147058823529402"/>
    <n v="3.3936651583710402"/>
    <n v="1.2726244343891402"/>
    <n v="0.2857142857142857"/>
    <n v="0.23076923076923078"/>
  </r>
  <r>
    <x v="12"/>
    <n v="522"/>
    <s v="522 Rosenhälsan VC Hva Bra Liv"/>
    <x v="6"/>
    <n v="779"/>
    <n v="109"/>
    <n v="32"/>
    <n v="12"/>
    <n v="5"/>
    <n v="6"/>
    <x v="0"/>
    <n v="10"/>
    <n v="14"/>
    <n v="2362.75"/>
    <n v="13.543540366098826"/>
    <n v="5.0788276372870591"/>
    <n v="2.1161781822029413"/>
    <n v="2.5394138186435296"/>
    <n v="0.15625"/>
    <n v="0.5"/>
  </r>
  <r>
    <x v="13"/>
    <n v="523"/>
    <s v="523 Mullsjö VC Bra Liv"/>
    <x v="0"/>
    <n v="540"/>
    <n v="77"/>
    <n v="19"/>
    <n v="8"/>
    <n v="2"/>
    <n v="2"/>
    <x v="0"/>
    <n v="4"/>
    <n v="15"/>
    <n v="1374.75"/>
    <n v="13.820694671758501"/>
    <n v="5.8192398617930534"/>
    <n v="1.4548099654482634"/>
    <n v="1.4548099654482634"/>
    <n v="0.10526315789473684"/>
    <n v="0.25"/>
  </r>
  <r>
    <x v="13"/>
    <n v="523"/>
    <s v="523 Mullsjö VC Bra Liv"/>
    <x v="1"/>
    <n v="550"/>
    <n v="84"/>
    <n v="17"/>
    <n v="27"/>
    <n v="7"/>
    <n v="11"/>
    <x v="0"/>
    <n v="5"/>
    <n v="15"/>
    <n v="1558.9166666666667"/>
    <n v="10.905008820227721"/>
    <n v="17.319719890949912"/>
    <n v="4.4902977495055323"/>
    <n v="7.0561821777944083"/>
    <n v="0.41176470588235292"/>
    <n v="0.40740740740740738"/>
  </r>
  <r>
    <x v="13"/>
    <n v="523"/>
    <s v="523 Mullsjö VC Bra Liv"/>
    <x v="2"/>
    <n v="524"/>
    <n v="66"/>
    <n v="15"/>
    <n v="7"/>
    <n v="0"/>
    <n v="2"/>
    <x v="0"/>
    <n v="6"/>
    <n v="15"/>
    <n v="1571"/>
    <n v="9.5480585614258437"/>
    <n v="4.4557606619987276"/>
    <n v="0"/>
    <n v="1.273074474856779"/>
    <n v="0"/>
    <n v="0.2857142857142857"/>
  </r>
  <r>
    <x v="13"/>
    <n v="523"/>
    <s v="523 Mullsjö VC Bra Liv"/>
    <x v="3"/>
    <n v="493"/>
    <n v="51"/>
    <n v="16"/>
    <n v="12"/>
    <n v="6"/>
    <n v="1"/>
    <x v="0"/>
    <n v="7"/>
    <n v="15"/>
    <n v="1589.4166666666667"/>
    <n v="10.066586273790174"/>
    <n v="7.5499397053426307"/>
    <n v="3.7749698526713154"/>
    <n v="0.62916164211188585"/>
    <n v="0.375"/>
    <n v="8.3333333333333329E-2"/>
  </r>
  <r>
    <x v="13"/>
    <n v="523"/>
    <s v="523 Mullsjö VC Bra Liv"/>
    <x v="4"/>
    <n v="548"/>
    <n v="85"/>
    <n v="18"/>
    <n v="9"/>
    <n v="4"/>
    <n v="1"/>
    <x v="0"/>
    <n v="8"/>
    <n v="15"/>
    <n v="1605.75"/>
    <n v="11.209715086408222"/>
    <n v="5.604857543204111"/>
    <n v="2.4910477969796045"/>
    <n v="0.62276194924490114"/>
    <n v="0.22222222222222221"/>
    <n v="0.1111111111111111"/>
  </r>
  <r>
    <x v="13"/>
    <n v="523"/>
    <s v="523 Mullsjö VC Bra Liv"/>
    <x v="5"/>
    <n v="609"/>
    <n v="82"/>
    <n v="17"/>
    <n v="9"/>
    <n v="2"/>
    <n v="4"/>
    <x v="0"/>
    <n v="9"/>
    <n v="15"/>
    <n v="1583.3333333333333"/>
    <n v="10.736842105263159"/>
    <n v="5.6842105263157903"/>
    <n v="1.263157894736842"/>
    <n v="2.5263157894736841"/>
    <n v="0.11764705882352941"/>
    <n v="0.44444444444444442"/>
  </r>
  <r>
    <x v="13"/>
    <n v="523"/>
    <s v="523 Mullsjö VC Bra Liv"/>
    <x v="6"/>
    <n v="543"/>
    <n v="88"/>
    <n v="19"/>
    <n v="3"/>
    <n v="4"/>
    <n v="1"/>
    <x v="0"/>
    <n v="10"/>
    <n v="15"/>
    <n v="1585.75"/>
    <n v="11.981712123600818"/>
    <n v="1.8918492826738138"/>
    <n v="2.5224657102317516"/>
    <n v="0.6306164275579379"/>
    <n v="0.21052631578947367"/>
    <n v="0.33333333333333331"/>
  </r>
  <r>
    <x v="14"/>
    <n v="525"/>
    <s v="525 Gränna VC Bra Liv"/>
    <x v="0"/>
    <n v="661"/>
    <n v="81"/>
    <n v="25"/>
    <n v="18"/>
    <n v="5"/>
    <n v="6"/>
    <x v="0"/>
    <n v="4"/>
    <n v="16"/>
    <n v="1409.8333333333333"/>
    <n v="17.732592505024236"/>
    <n v="12.76746660361745"/>
    <n v="3.5465185010048472"/>
    <n v="4.2558222012058158"/>
    <n v="0.2"/>
    <n v="0.33333333333333331"/>
  </r>
  <r>
    <x v="14"/>
    <n v="525"/>
    <s v="525 Gränna VC Bra Liv"/>
    <x v="1"/>
    <n v="568"/>
    <n v="75"/>
    <n v="22"/>
    <n v="5"/>
    <n v="6"/>
    <n v="1"/>
    <x v="0"/>
    <n v="5"/>
    <n v="16"/>
    <n v="1468.5"/>
    <n v="14.9812734082397"/>
    <n v="3.4048348655090228"/>
    <n v="4.0858018386108279"/>
    <n v="0.68096697310180454"/>
    <n v="0.27272727272727271"/>
    <n v="0.2"/>
  </r>
  <r>
    <x v="14"/>
    <n v="525"/>
    <s v="525 Gränna VC Bra Liv"/>
    <x v="2"/>
    <n v="517"/>
    <n v="73"/>
    <n v="14"/>
    <n v="7"/>
    <n v="3"/>
    <n v="0"/>
    <x v="0"/>
    <n v="6"/>
    <n v="16"/>
    <n v="1518.8333333333333"/>
    <n v="9.2176012290134981"/>
    <n v="4.608800614506749"/>
    <n v="1.975200263360035"/>
    <n v="0"/>
    <n v="0.21428571428571427"/>
    <n v="0"/>
  </r>
  <r>
    <x v="14"/>
    <n v="525"/>
    <s v="525 Gränna VC Bra Liv"/>
    <x v="3"/>
    <n v="493"/>
    <n v="57"/>
    <n v="17"/>
    <n v="15"/>
    <n v="3"/>
    <n v="3"/>
    <x v="0"/>
    <n v="7"/>
    <n v="16"/>
    <n v="1540.5833333333333"/>
    <n v="11.034781197598313"/>
    <n v="9.7365716449396871"/>
    <n v="1.9473143289879375"/>
    <n v="1.9473143289879375"/>
    <n v="0.17647058823529413"/>
    <n v="0.2"/>
  </r>
  <r>
    <x v="14"/>
    <n v="525"/>
    <s v="525 Gränna VC Bra Liv"/>
    <x v="4"/>
    <n v="537"/>
    <n v="71"/>
    <n v="16"/>
    <n v="5"/>
    <n v="4"/>
    <n v="2"/>
    <x v="0"/>
    <n v="8"/>
    <n v="16"/>
    <n v="1559.9166666666667"/>
    <n v="10.256958170842458"/>
    <n v="3.2052994283882685"/>
    <n v="2.5642395427106144"/>
    <n v="1.2821197713553072"/>
    <n v="0.25"/>
    <n v="0.4"/>
  </r>
  <r>
    <x v="14"/>
    <n v="525"/>
    <s v="525 Gränna VC Bra Liv"/>
    <x v="5"/>
    <n v="491"/>
    <n v="49"/>
    <n v="19"/>
    <n v="7"/>
    <n v="2"/>
    <n v="2"/>
    <x v="0"/>
    <n v="9"/>
    <n v="16"/>
    <n v="1569.4166666666667"/>
    <n v="12.106408962990496"/>
    <n v="4.4602559337333405"/>
    <n v="1.2743588382095259"/>
    <n v="1.2743588382095259"/>
    <n v="0.10526315789473684"/>
    <n v="0.2857142857142857"/>
  </r>
  <r>
    <x v="14"/>
    <n v="525"/>
    <s v="525 Gränna VC Bra Liv"/>
    <x v="6"/>
    <n v="405"/>
    <n v="49"/>
    <n v="17"/>
    <n v="7"/>
    <n v="5"/>
    <n v="1"/>
    <x v="0"/>
    <n v="10"/>
    <n v="16"/>
    <n v="1596"/>
    <n v="10.651629072681704"/>
    <n v="4.3859649122807012"/>
    <n v="3.132832080200501"/>
    <n v="0.62656641604010022"/>
    <n v="0.29411764705882354"/>
    <n v="0.14285714285714285"/>
  </r>
  <r>
    <x v="15"/>
    <n v="527"/>
    <s v="527 Bankeryd VC Bra Liv"/>
    <x v="0"/>
    <n v="665"/>
    <n v="104"/>
    <n v="13"/>
    <n v="9"/>
    <n v="3"/>
    <n v="3"/>
    <x v="0"/>
    <n v="4"/>
    <n v="17"/>
    <n v="1780.0833333333333"/>
    <n v="7.3030288844155242"/>
    <n v="5.055943073826132"/>
    <n v="1.685314357942044"/>
    <n v="1.685314357942044"/>
    <n v="0.23076923076923078"/>
    <n v="0.33333333333333331"/>
  </r>
  <r>
    <x v="15"/>
    <n v="527"/>
    <s v="527 Bankeryd VC Bra Liv"/>
    <x v="1"/>
    <n v="692"/>
    <n v="100"/>
    <n v="17"/>
    <n v="10"/>
    <n v="5"/>
    <n v="3"/>
    <x v="0"/>
    <n v="5"/>
    <n v="17"/>
    <n v="1799.75"/>
    <n v="9.445756355049312"/>
    <n v="5.5563272676760658"/>
    <n v="2.7781636338380329"/>
    <n v="1.6668981803028198"/>
    <n v="0.29411764705882354"/>
    <n v="0.3"/>
  </r>
  <r>
    <x v="15"/>
    <n v="527"/>
    <s v="527 Bankeryd VC Bra Liv"/>
    <x v="2"/>
    <n v="617"/>
    <n v="78"/>
    <n v="16"/>
    <n v="14"/>
    <n v="1"/>
    <n v="5"/>
    <x v="0"/>
    <n v="6"/>
    <n v="17"/>
    <n v="1797.75"/>
    <n v="8.9000139062717274"/>
    <n v="7.7875121679877628"/>
    <n v="0.55625086914198296"/>
    <n v="2.781254345709915"/>
    <n v="6.25E-2"/>
    <n v="0.35714285714285715"/>
  </r>
  <r>
    <x v="15"/>
    <n v="527"/>
    <s v="527 Bankeryd VC Bra Liv"/>
    <x v="3"/>
    <n v="606"/>
    <n v="84"/>
    <n v="26"/>
    <n v="9"/>
    <n v="9"/>
    <n v="2"/>
    <x v="0"/>
    <n v="7"/>
    <n v="17"/>
    <n v="1803.8333333333333"/>
    <n v="14.413748498567864"/>
    <n v="4.9893744802734918"/>
    <n v="4.9893744802734918"/>
    <n v="1.1087498845052204"/>
    <n v="0.34615384615384615"/>
    <n v="0.22222222222222221"/>
  </r>
  <r>
    <x v="15"/>
    <n v="527"/>
    <s v="527 Bankeryd VC Bra Liv"/>
    <x v="4"/>
    <n v="652"/>
    <n v="106"/>
    <n v="25"/>
    <n v="9"/>
    <n v="6"/>
    <n v="3"/>
    <x v="0"/>
    <n v="8"/>
    <n v="17"/>
    <n v="1815.6666666666667"/>
    <n v="13.76904718193501"/>
    <n v="4.9568569854966036"/>
    <n v="3.3045713236644021"/>
    <n v="1.652285661832201"/>
    <n v="0.24"/>
    <n v="0.33333333333333331"/>
  </r>
  <r>
    <x v="15"/>
    <n v="527"/>
    <s v="527 Bankeryd VC Bra Liv"/>
    <x v="5"/>
    <n v="561"/>
    <n v="66"/>
    <n v="28"/>
    <n v="5"/>
    <n v="4"/>
    <n v="1"/>
    <x v="0"/>
    <n v="9"/>
    <n v="17"/>
    <n v="1846"/>
    <n v="15.167930660888407"/>
    <n v="2.7085590465872156"/>
    <n v="2.1668472372697725"/>
    <n v="0.54171180931744312"/>
    <n v="0.14285714285714285"/>
    <n v="0.2"/>
  </r>
  <r>
    <x v="15"/>
    <n v="527"/>
    <s v="527 Bankeryd VC Bra Liv"/>
    <x v="6"/>
    <n v="546"/>
    <n v="66"/>
    <n v="12"/>
    <n v="6"/>
    <n v="0"/>
    <n v="2"/>
    <x v="0"/>
    <n v="10"/>
    <n v="17"/>
    <n v="1886.4166666666667"/>
    <n v="6.361266952334673"/>
    <n v="3.1806334761673365"/>
    <n v="0"/>
    <n v="1.0602111587224454"/>
    <n v="0"/>
    <n v="0.33333333333333331"/>
  </r>
  <r>
    <x v="16"/>
    <n v="528"/>
    <s v="528 Norrahammar VC Bra Liv"/>
    <x v="0"/>
    <n v="595"/>
    <n v="78"/>
    <n v="19"/>
    <n v="7"/>
    <n v="1"/>
    <n v="1"/>
    <x v="0"/>
    <n v="4"/>
    <n v="18"/>
    <n v="1778.8333333333333"/>
    <n v="10.681158062400451"/>
    <n v="3.9351634966738498"/>
    <n v="0.56216621381054999"/>
    <n v="0.56216621381054999"/>
    <n v="5.2631578947368418E-2"/>
    <n v="0.14285714285714285"/>
  </r>
  <r>
    <x v="16"/>
    <n v="528"/>
    <s v="528 Norrahammar VC Bra Liv"/>
    <x v="1"/>
    <n v="664"/>
    <n v="79"/>
    <n v="24"/>
    <n v="5"/>
    <n v="2"/>
    <n v="0"/>
    <x v="0"/>
    <n v="5"/>
    <n v="18"/>
    <n v="1822.5833333333333"/>
    <n v="13.168122170911253"/>
    <n v="2.7433587856065107"/>
    <n v="1.0973435142426045"/>
    <n v="0"/>
    <n v="8.3333333333333329E-2"/>
    <n v="0"/>
  </r>
  <r>
    <x v="16"/>
    <n v="528"/>
    <s v="528 Norrahammar VC Bra Liv"/>
    <x v="2"/>
    <n v="707"/>
    <n v="104"/>
    <n v="20"/>
    <n v="26"/>
    <n v="5"/>
    <n v="8"/>
    <x v="0"/>
    <n v="6"/>
    <n v="18"/>
    <n v="1836.4166666666667"/>
    <n v="10.890774606343875"/>
    <n v="14.158006988247038"/>
    <n v="2.7226936515859688"/>
    <n v="4.3563098425375504"/>
    <n v="0.25"/>
    <n v="0.30769230769230771"/>
  </r>
  <r>
    <x v="16"/>
    <n v="528"/>
    <s v="528 Norrahammar VC Bra Liv"/>
    <x v="3"/>
    <n v="660"/>
    <n v="97"/>
    <n v="22"/>
    <n v="15"/>
    <n v="1"/>
    <n v="2"/>
    <x v="0"/>
    <n v="7"/>
    <n v="18"/>
    <n v="1823.1666666666667"/>
    <n v="12.066916537160617"/>
    <n v="8.2274430935186036"/>
    <n v="0.54849620623457351"/>
    <n v="1.096992412469147"/>
    <n v="4.5454545454545456E-2"/>
    <n v="0.13333333333333333"/>
  </r>
  <r>
    <x v="16"/>
    <n v="528"/>
    <s v="528 Norrahammar VC Bra Liv"/>
    <x v="4"/>
    <n v="649"/>
    <n v="94"/>
    <n v="22"/>
    <n v="16"/>
    <n v="5"/>
    <n v="3"/>
    <x v="0"/>
    <n v="8"/>
    <n v="18"/>
    <n v="1815.4166666666667"/>
    <n v="12.118430112462704"/>
    <n v="8.8134037181546923"/>
    <n v="2.7541886619233416"/>
    <n v="1.652513197154005"/>
    <n v="0.22727272727272727"/>
    <n v="0.1875"/>
  </r>
  <r>
    <x v="16"/>
    <n v="528"/>
    <s v="528 Norrahammar VC Bra Liv"/>
    <x v="5"/>
    <n v="590"/>
    <n v="78"/>
    <n v="17"/>
    <n v="14"/>
    <n v="8"/>
    <n v="2"/>
    <x v="0"/>
    <n v="9"/>
    <n v="18"/>
    <n v="1826.9166666666667"/>
    <n v="9.3052958080554653"/>
    <n v="7.6631847831045024"/>
    <n v="4.3789627332025729"/>
    <n v="1.0947406833006432"/>
    <n v="0.47058823529411764"/>
    <n v="0.14285714285714285"/>
  </r>
  <r>
    <x v="16"/>
    <n v="528"/>
    <s v="528 Norrahammar VC Bra Liv"/>
    <x v="6"/>
    <n v="533"/>
    <n v="93"/>
    <n v="33"/>
    <n v="5"/>
    <n v="5"/>
    <n v="0"/>
    <x v="0"/>
    <n v="10"/>
    <n v="18"/>
    <n v="1816.4166666666667"/>
    <n v="18.167637748313986"/>
    <n v="2.7526723861081801"/>
    <n v="2.7526723861081801"/>
    <n v="0"/>
    <n v="0.15151515151515152"/>
    <n v="0"/>
  </r>
  <r>
    <x v="17"/>
    <n v="529"/>
    <s v="529 Öxnehaga VC Hva Bra Liv"/>
    <x v="0"/>
    <n v="490"/>
    <n v="64"/>
    <n v="18"/>
    <n v="15"/>
    <n v="1"/>
    <n v="4"/>
    <x v="0"/>
    <n v="4"/>
    <n v="19"/>
    <n v="1141.4166666666667"/>
    <n v="15.769876615317223"/>
    <n v="13.141563846097686"/>
    <n v="0.87610425640651224"/>
    <n v="3.504417025626049"/>
    <n v="5.5555555555555552E-2"/>
    <n v="0.26666666666666666"/>
  </r>
  <r>
    <x v="17"/>
    <n v="529"/>
    <s v="529 Öxnehaga VC Hva Bra Liv"/>
    <x v="1"/>
    <n v="521"/>
    <n v="86"/>
    <n v="20"/>
    <n v="10"/>
    <n v="6"/>
    <n v="4"/>
    <x v="0"/>
    <n v="5"/>
    <n v="19"/>
    <n v="1135.1666666666667"/>
    <n v="17.618558214652769"/>
    <n v="8.8092791073263843"/>
    <n v="5.2855674643958297"/>
    <n v="3.5237116429305533"/>
    <n v="0.3"/>
    <n v="0.4"/>
  </r>
  <r>
    <x v="17"/>
    <n v="529"/>
    <s v="529 Öxnehaga VC Hva Bra Liv"/>
    <x v="2"/>
    <n v="493"/>
    <n v="54"/>
    <n v="20"/>
    <n v="5"/>
    <n v="2"/>
    <n v="0"/>
    <x v="0"/>
    <n v="6"/>
    <n v="19"/>
    <n v="1120.5"/>
    <n v="17.849174475680499"/>
    <n v="4.4622936189201248"/>
    <n v="1.7849174475680498"/>
    <n v="0"/>
    <n v="0.1"/>
    <n v="0"/>
  </r>
  <r>
    <x v="17"/>
    <n v="529"/>
    <s v="529 Öxnehaga VC Hva Bra Liv"/>
    <x v="3"/>
    <n v="419"/>
    <n v="57"/>
    <n v="17"/>
    <n v="22"/>
    <n v="2"/>
    <n v="10"/>
    <x v="0"/>
    <n v="7"/>
    <n v="19"/>
    <n v="1104.5"/>
    <n v="15.391579900407425"/>
    <n v="19.918515165233138"/>
    <n v="1.8107741059302851"/>
    <n v="9.0538705296514248"/>
    <n v="0.11764705882352941"/>
    <n v="0.45454545454545453"/>
  </r>
  <r>
    <x v="17"/>
    <n v="529"/>
    <s v="529 Öxnehaga VC Hva Bra Liv"/>
    <x v="4"/>
    <n v="398"/>
    <n v="47"/>
    <n v="22"/>
    <n v="5"/>
    <n v="6"/>
    <n v="0"/>
    <x v="0"/>
    <n v="8"/>
    <n v="19"/>
    <n v="1088.1666666666667"/>
    <n v="20.217491193138304"/>
    <n v="4.5948843620768871"/>
    <n v="5.5138612344922651"/>
    <n v="0"/>
    <n v="0.27272727272727271"/>
    <n v="0"/>
  </r>
  <r>
    <x v="17"/>
    <n v="529"/>
    <s v="529 Öxnehaga VC Hva Bra Liv"/>
    <x v="5"/>
    <n v="416"/>
    <n v="71"/>
    <n v="23"/>
    <n v="9"/>
    <n v="8"/>
    <n v="3"/>
    <x v="0"/>
    <n v="9"/>
    <n v="19"/>
    <n v="1054.5"/>
    <n v="21.811284969179706"/>
    <n v="8.5348506401137989"/>
    <n v="7.5865339023233762"/>
    <n v="2.8449502133712663"/>
    <n v="0.34782608695652173"/>
    <n v="0.33333333333333331"/>
  </r>
  <r>
    <x v="17"/>
    <n v="529"/>
    <s v="529 Öxnehaga VC Hva Bra Liv"/>
    <x v="6"/>
    <n v="353"/>
    <n v="50"/>
    <n v="17"/>
    <n v="1"/>
    <n v="4"/>
    <n v="0"/>
    <x v="0"/>
    <n v="10"/>
    <n v="19"/>
    <n v="993.16666666666663"/>
    <n v="17.116965933881527"/>
    <n v="1.0068803490518543"/>
    <n v="4.0275213962074172"/>
    <n v="0"/>
    <n v="0.23529411764705882"/>
    <n v="0"/>
  </r>
  <r>
    <x v="18"/>
    <n v="535"/>
    <s v="535 Landsbro VC Bra Liv"/>
    <x v="0"/>
    <n v="311"/>
    <n v="40"/>
    <n v="8"/>
    <n v="5"/>
    <n v="5"/>
    <n v="1"/>
    <x v="1"/>
    <n v="4"/>
    <n v="20"/>
    <n v="864.08333333333337"/>
    <n v="9.2583662841161143"/>
    <n v="5.7864789275725723"/>
    <n v="5.7864789275725723"/>
    <n v="1.1572957855145143"/>
    <n v="0.625"/>
    <n v="0.2"/>
  </r>
  <r>
    <x v="18"/>
    <n v="535"/>
    <s v="535 Landsbro VC Bra Liv"/>
    <x v="1"/>
    <n v="299"/>
    <n v="32"/>
    <n v="5"/>
    <n v="8"/>
    <n v="2"/>
    <n v="1"/>
    <x v="1"/>
    <n v="5"/>
    <n v="20"/>
    <n v="866.75"/>
    <n v="5.7686760888376121"/>
    <n v="9.2298817421401775"/>
    <n v="2.3074704355350444"/>
    <n v="1.1537352177675222"/>
    <n v="0.4"/>
    <n v="0.125"/>
  </r>
  <r>
    <x v="18"/>
    <n v="535"/>
    <s v="535 Landsbro VC Bra Liv"/>
    <x v="2"/>
    <n v="259"/>
    <n v="25"/>
    <n v="9"/>
    <n v="5"/>
    <n v="1"/>
    <n v="3"/>
    <x v="1"/>
    <n v="6"/>
    <n v="20"/>
    <n v="837.25"/>
    <n v="10.749477455957003"/>
    <n v="5.9719319199761127"/>
    <n v="1.1943863839952225"/>
    <n v="3.5831591519856674"/>
    <n v="0.1111111111111111"/>
    <n v="0.6"/>
  </r>
  <r>
    <x v="18"/>
    <n v="535"/>
    <s v="535 Landsbro VC Bra Liv"/>
    <x v="3"/>
    <n v="263"/>
    <n v="27"/>
    <n v="10"/>
    <n v="7"/>
    <n v="0"/>
    <n v="0"/>
    <x v="1"/>
    <n v="7"/>
    <n v="20"/>
    <n v="809.08333333333337"/>
    <n v="12.359666289010196"/>
    <n v="8.6517664023071372"/>
    <n v="0"/>
    <n v="0"/>
    <n v="0"/>
    <n v="0"/>
  </r>
  <r>
    <x v="18"/>
    <n v="535"/>
    <s v="535 Landsbro VC Bra Liv"/>
    <x v="4"/>
    <n v="225"/>
    <n v="26"/>
    <n v="11"/>
    <n v="2"/>
    <n v="2"/>
    <n v="0"/>
    <x v="1"/>
    <n v="8"/>
    <n v="20"/>
    <n v="794.75"/>
    <n v="13.84083044982699"/>
    <n v="2.5165146272412708"/>
    <n v="2.5165146272412708"/>
    <n v="0"/>
    <n v="0.18181818181818182"/>
    <n v="0"/>
  </r>
  <r>
    <x v="18"/>
    <n v="535"/>
    <s v="535 Landsbro VC Bra Liv"/>
    <x v="5"/>
    <n v="207"/>
    <n v="24"/>
    <n v="7"/>
    <n v="4"/>
    <n v="1"/>
    <n v="0"/>
    <x v="1"/>
    <n v="9"/>
    <n v="20"/>
    <n v="806.25"/>
    <n v="8.6821705426356584"/>
    <n v="4.9612403100775193"/>
    <n v="1.2403100775193798"/>
    <n v="0"/>
    <n v="0.14285714285714285"/>
    <n v="0"/>
  </r>
  <r>
    <x v="18"/>
    <n v="535"/>
    <s v="535 Landsbro VC Bra Liv"/>
    <x v="6"/>
    <n v="197"/>
    <n v="16"/>
    <n v="9"/>
    <n v="3"/>
    <n v="1"/>
    <n v="1"/>
    <x v="1"/>
    <n v="10"/>
    <n v="20"/>
    <n v="805.58333333333337"/>
    <n v="11.172028550739629"/>
    <n v="3.7240095169132097"/>
    <n v="1.2413365056377366"/>
    <n v="1.2413365056377366"/>
    <n v="0.1111111111111111"/>
    <n v="0.33333333333333331"/>
  </r>
  <r>
    <x v="19"/>
    <n v="537"/>
    <s v="537 Bodafors VC Bra Liv"/>
    <x v="0"/>
    <n v="439"/>
    <n v="53"/>
    <n v="21"/>
    <n v="3"/>
    <n v="9"/>
    <n v="0"/>
    <x v="1"/>
    <n v="4"/>
    <n v="21"/>
    <n v="1196.25"/>
    <n v="17.554858934169278"/>
    <n v="2.5078369905956115"/>
    <n v="7.523510971786834"/>
    <n v="0"/>
    <n v="0.42857142857142855"/>
    <n v="0"/>
  </r>
  <r>
    <x v="19"/>
    <n v="537"/>
    <s v="537 Bodafors VC Bra Liv"/>
    <x v="1"/>
    <n v="416"/>
    <n v="65"/>
    <n v="19"/>
    <n v="7"/>
    <n v="2"/>
    <n v="2"/>
    <x v="1"/>
    <n v="5"/>
    <n v="21"/>
    <n v="1193"/>
    <n v="15.92623637887678"/>
    <n v="5.8675607711651301"/>
    <n v="1.6764459346186085"/>
    <n v="1.6764459346186085"/>
    <n v="0.10526315789473684"/>
    <n v="0.2857142857142857"/>
  </r>
  <r>
    <x v="19"/>
    <n v="537"/>
    <s v="537 Bodafors VC Bra Liv"/>
    <x v="2"/>
    <n v="473"/>
    <n v="78"/>
    <n v="24"/>
    <n v="4"/>
    <n v="6"/>
    <n v="1"/>
    <x v="1"/>
    <n v="6"/>
    <n v="21"/>
    <n v="1203.8333333333333"/>
    <n v="19.93631455074069"/>
    <n v="3.3227190917901148"/>
    <n v="4.9840786376851725"/>
    <n v="0.83067977294752871"/>
    <n v="0.25"/>
    <n v="0.25"/>
  </r>
  <r>
    <x v="19"/>
    <n v="537"/>
    <s v="537 Bodafors VC Bra Liv"/>
    <x v="3"/>
    <n v="421"/>
    <n v="80"/>
    <n v="26"/>
    <n v="4"/>
    <n v="10"/>
    <n v="1"/>
    <x v="1"/>
    <n v="7"/>
    <n v="21"/>
    <n v="1196"/>
    <n v="21.739130434782609"/>
    <n v="3.3444816053511706"/>
    <n v="8.3612040133779253"/>
    <n v="0.83612040133779264"/>
    <n v="0.38461538461538464"/>
    <n v="0.25"/>
  </r>
</pivotCacheRecords>
</file>

<file path=xl/pivotCache/pivotCacheRecords2.xml><?xml version="1.0" encoding="utf-8"?>
<pivotCacheRecords xmlns="http://schemas.openxmlformats.org/spreadsheetml/2006/main" xmlns:r="http://schemas.openxmlformats.org/officeDocument/2006/relationships" count="321">
  <r>
    <x v="0"/>
    <n v="501"/>
    <s v="501 Hälsan 2 VC Jkp Bra Liv"/>
    <x v="0"/>
    <n v="969"/>
    <n v="138"/>
    <n v="34"/>
    <n v="24"/>
    <n v="8"/>
    <n v="3"/>
    <x v="0"/>
    <n v="4"/>
    <n v="2"/>
    <n v="2273.1666666666665"/>
    <n v="14.957108292396805"/>
    <n v="10.55795879463304"/>
    <n v="3.5193195982110126"/>
    <n v="1.3197448493291299"/>
    <n v="0.23529411764705882"/>
    <n v="0.125"/>
  </r>
  <r>
    <x v="0"/>
    <n v="501"/>
    <s v="501 Hälsan 2 VC Jkp Bra Liv"/>
    <x v="1"/>
    <n v="918"/>
    <n v="123"/>
    <n v="43"/>
    <n v="25"/>
    <n v="8"/>
    <n v="14"/>
    <x v="0"/>
    <n v="5"/>
    <n v="2"/>
    <n v="2224.1666666666665"/>
    <n v="19.333083551892095"/>
    <n v="11.240164855751219"/>
    <n v="3.5968527538403903"/>
    <n v="6.2944923192206828"/>
    <n v="0.18604651162790697"/>
    <n v="0.56000000000000005"/>
  </r>
  <r>
    <x v="0"/>
    <n v="501"/>
    <s v="501 Hälsan 2 VC Jkp Bra Liv"/>
    <x v="2"/>
    <n v="787"/>
    <n v="108"/>
    <n v="41"/>
    <n v="4"/>
    <n v="12"/>
    <n v="2"/>
    <x v="0"/>
    <n v="6"/>
    <n v="2"/>
    <n v="2181.5833333333335"/>
    <n v="18.793689598533174"/>
    <n v="1.8335306925398218"/>
    <n v="5.5005920776194657"/>
    <n v="0.91676534626991091"/>
    <n v="0.29268292682926828"/>
    <n v="0.5"/>
  </r>
  <r>
    <x v="0"/>
    <n v="501"/>
    <s v="501 Hälsan 2 VC Jkp Bra Liv"/>
    <x v="3"/>
    <n v="668"/>
    <n v="77"/>
    <n v="38"/>
    <n v="15"/>
    <n v="6"/>
    <n v="4"/>
    <x v="0"/>
    <n v="7"/>
    <n v="2"/>
    <n v="2146.3333333333335"/>
    <n v="17.704612517471656"/>
    <n v="6.9886628358440754"/>
    <n v="2.79546513433763"/>
    <n v="1.8636434228917531"/>
    <n v="0.15789473684210525"/>
    <n v="0.26666666666666666"/>
  </r>
  <r>
    <x v="0"/>
    <n v="501"/>
    <s v="501 Hälsan 2 VC Jkp Bra Liv"/>
    <x v="4"/>
    <n v="744"/>
    <n v="95"/>
    <n v="34"/>
    <n v="9"/>
    <n v="6"/>
    <n v="2"/>
    <x v="0"/>
    <n v="8"/>
    <n v="2"/>
    <n v="2130.25"/>
    <n v="15.960568008449711"/>
    <n v="4.2248562375308065"/>
    <n v="2.8165708250205377"/>
    <n v="0.93885694167351241"/>
    <n v="0.17647058823529413"/>
    <n v="0.22222222222222221"/>
  </r>
  <r>
    <x v="0"/>
    <n v="501"/>
    <s v="501 Hälsan 2 VC Jkp Bra Liv"/>
    <x v="5"/>
    <n v="730"/>
    <n v="106"/>
    <n v="26"/>
    <n v="16"/>
    <n v="4"/>
    <n v="7"/>
    <x v="0"/>
    <n v="9"/>
    <n v="2"/>
    <n v="2125.3333333333335"/>
    <n v="12.233375156838143"/>
    <n v="7.5282308657465498"/>
    <n v="1.8820577164366374"/>
    <n v="3.293601003764115"/>
    <n v="0.15384615384615385"/>
    <n v="0.4375"/>
  </r>
  <r>
    <x v="0"/>
    <n v="501"/>
    <s v="501 Hälsan 2 VC Jkp Bra Liv"/>
    <x v="6"/>
    <n v="609"/>
    <n v="94"/>
    <n v="24"/>
    <n v="17"/>
    <n v="3"/>
    <n v="9"/>
    <x v="0"/>
    <n v="10"/>
    <n v="2"/>
    <n v="2093.5833333333335"/>
    <n v="11.463599092465072"/>
    <n v="8.1200493571627579"/>
    <n v="1.432949886558134"/>
    <n v="4.298849659674401"/>
    <n v="0.125"/>
    <n v="0.52941176470588236"/>
  </r>
  <r>
    <x v="1"/>
    <n v="502"/>
    <s v="502 Rosenlund VC Jkp Bra Liv"/>
    <x v="0"/>
    <n v="1139"/>
    <n v="156"/>
    <n v="30"/>
    <n v="31"/>
    <n v="5"/>
    <n v="8"/>
    <x v="0"/>
    <n v="4"/>
    <n v="3"/>
    <n v="2364.9166666666665"/>
    <n v="12.685436414249974"/>
    <n v="13.108284294724973"/>
    <n v="2.1142394023749955"/>
    <n v="3.3827830437999928"/>
    <n v="0.16666666666666666"/>
    <n v="0.25806451612903225"/>
  </r>
  <r>
    <x v="1"/>
    <n v="502"/>
    <s v="502 Rosenlund VC Jkp Bra Liv"/>
    <x v="1"/>
    <n v="1049"/>
    <n v="158"/>
    <n v="38"/>
    <n v="30"/>
    <n v="6"/>
    <n v="8"/>
    <x v="0"/>
    <n v="5"/>
    <n v="3"/>
    <n v="2297.1666666666665"/>
    <n v="16.54211710077632"/>
    <n v="13.059566132191833"/>
    <n v="2.6119132264383662"/>
    <n v="3.4825509685844884"/>
    <n v="0.15789473684210525"/>
    <n v="0.26666666666666666"/>
  </r>
  <r>
    <x v="1"/>
    <n v="502"/>
    <s v="502 Rosenlund VC Jkp Bra Liv"/>
    <x v="2"/>
    <n v="880"/>
    <n v="105"/>
    <n v="33"/>
    <n v="28"/>
    <n v="9"/>
    <n v="13"/>
    <x v="0"/>
    <n v="6"/>
    <n v="3"/>
    <n v="2155.8333333333335"/>
    <n v="15.307305759567067"/>
    <n v="12.988017008117509"/>
    <n v="4.1747197526091995"/>
    <n v="6.0301507537688437"/>
    <n v="0.27272727272727271"/>
    <n v="0.4642857142857143"/>
  </r>
  <r>
    <x v="1"/>
    <n v="502"/>
    <s v="502 Rosenlund VC Jkp Bra Liv"/>
    <x v="3"/>
    <n v="791"/>
    <n v="121"/>
    <n v="33"/>
    <n v="22"/>
    <n v="5"/>
    <n v="10"/>
    <x v="0"/>
    <n v="7"/>
    <n v="3"/>
    <n v="2080.4166666666665"/>
    <n v="15.862207089925896"/>
    <n v="10.574804726617264"/>
    <n v="2.403364710594833"/>
    <n v="4.8067294211896661"/>
    <n v="0.15151515151515152"/>
    <n v="0.45454545454545453"/>
  </r>
  <r>
    <x v="1"/>
    <n v="502"/>
    <s v="502 Rosenlund VC Jkp Bra Liv"/>
    <x v="4"/>
    <n v="818"/>
    <n v="111"/>
    <n v="35"/>
    <n v="15"/>
    <n v="7"/>
    <n v="3"/>
    <x v="0"/>
    <n v="8"/>
    <n v="3"/>
    <n v="2044.3333333333333"/>
    <n v="17.120495679112995"/>
    <n v="7.3373552910484268"/>
    <n v="3.4240991358225989"/>
    <n v="1.4674710582096853"/>
    <n v="0.2"/>
    <n v="0.2"/>
  </r>
  <r>
    <x v="1"/>
    <n v="502"/>
    <s v="502 Rosenlund VC Jkp Bra Liv"/>
    <x v="5"/>
    <n v="766"/>
    <n v="110"/>
    <n v="36"/>
    <n v="15"/>
    <n v="6"/>
    <n v="8"/>
    <x v="0"/>
    <n v="9"/>
    <n v="3"/>
    <n v="2013.6666666666667"/>
    <n v="17.877834795563647"/>
    <n v="7.4490978314848535"/>
    <n v="2.9796391325939413"/>
    <n v="3.972852176791922"/>
    <n v="0.16666666666666666"/>
    <n v="0.53333333333333333"/>
  </r>
  <r>
    <x v="1"/>
    <n v="502"/>
    <s v="502 Rosenlund VC Jkp Bra Liv"/>
    <x v="6"/>
    <n v="706"/>
    <n v="100"/>
    <n v="37"/>
    <n v="10"/>
    <n v="3"/>
    <n v="4"/>
    <x v="0"/>
    <n v="10"/>
    <n v="3"/>
    <n v="2001.0833333333333"/>
    <n v="18.489984591679509"/>
    <n v="4.9972931328863535"/>
    <n v="1.499187939865906"/>
    <n v="1.9989172531545414"/>
    <n v="8.1081081081081086E-2"/>
    <n v="0.4"/>
  </r>
  <r>
    <x v="2"/>
    <n v="503"/>
    <s v="503 Råslätt VC Jkp Bra Liv"/>
    <x v="0"/>
    <n v="856"/>
    <n v="113"/>
    <n v="32"/>
    <n v="12"/>
    <n v="7"/>
    <n v="4"/>
    <x v="0"/>
    <n v="4"/>
    <n v="4"/>
    <n v="2021.9166666666667"/>
    <n v="15.826567201088077"/>
    <n v="5.934962700408029"/>
    <n v="3.4620615752380166"/>
    <n v="1.9783209001360096"/>
    <n v="0.21875"/>
    <n v="0.33333333333333331"/>
  </r>
  <r>
    <x v="2"/>
    <n v="503"/>
    <s v="503 Råslätt VC Jkp Bra Liv"/>
    <x v="1"/>
    <n v="819"/>
    <n v="117"/>
    <n v="34"/>
    <n v="14"/>
    <n v="10"/>
    <n v="1"/>
    <x v="0"/>
    <n v="5"/>
    <n v="4"/>
    <n v="1989.1666666666667"/>
    <n v="17.09258483452032"/>
    <n v="7.0381231671554252"/>
    <n v="5.0272308336824469"/>
    <n v="0.50272308336824467"/>
    <n v="0.29411764705882354"/>
    <n v="7.1428571428571425E-2"/>
  </r>
  <r>
    <x v="2"/>
    <n v="503"/>
    <s v="503 Råslätt VC Jkp Bra Liv"/>
    <x v="2"/>
    <n v="799"/>
    <n v="109"/>
    <n v="28"/>
    <n v="11"/>
    <n v="6"/>
    <n v="1"/>
    <x v="0"/>
    <n v="6"/>
    <n v="4"/>
    <n v="1991.25"/>
    <n v="14.06151914626491"/>
    <n v="5.5241682360326427"/>
    <n v="3.0131826741996233"/>
    <n v="0.50219711236660391"/>
    <n v="0.21428571428571427"/>
    <n v="9.0909090909090912E-2"/>
  </r>
  <r>
    <x v="2"/>
    <n v="503"/>
    <s v="503 Råslätt VC Jkp Bra Liv"/>
    <x v="3"/>
    <n v="803"/>
    <n v="91"/>
    <n v="47"/>
    <n v="16"/>
    <n v="7"/>
    <n v="2"/>
    <x v="0"/>
    <n v="7"/>
    <n v="4"/>
    <n v="1972"/>
    <n v="23.833671399594319"/>
    <n v="8.1135902636916839"/>
    <n v="3.5496957403651117"/>
    <n v="1.0141987829614605"/>
    <n v="0.14893617021276595"/>
    <n v="0.125"/>
  </r>
  <r>
    <x v="2"/>
    <n v="503"/>
    <s v="503 Råslätt VC Jkp Bra Liv"/>
    <x v="4"/>
    <n v="827"/>
    <n v="139"/>
    <n v="51"/>
    <n v="14"/>
    <n v="11"/>
    <n v="3"/>
    <x v="0"/>
    <n v="8"/>
    <n v="4"/>
    <n v="1922.0833333333333"/>
    <n v="26.533709083026231"/>
    <n v="7.2837632776934758"/>
    <n v="5.7229568610448736"/>
    <n v="1.5608064166486018"/>
    <n v="0.21568627450980393"/>
    <n v="0.21428571428571427"/>
  </r>
  <r>
    <x v="2"/>
    <n v="503"/>
    <s v="503 Råslätt VC Jkp Bra Liv"/>
    <x v="5"/>
    <n v="773"/>
    <n v="118"/>
    <n v="38"/>
    <n v="20"/>
    <n v="5"/>
    <n v="5"/>
    <x v="0"/>
    <n v="9"/>
    <n v="4"/>
    <n v="1892.0833333333333"/>
    <n v="20.0836820083682"/>
    <n v="10.570358951772738"/>
    <n v="2.6425897379431844"/>
    <n v="2.6425897379431844"/>
    <n v="0.13157894736842105"/>
    <n v="0.25"/>
  </r>
  <r>
    <x v="2"/>
    <n v="503"/>
    <s v="503 Råslätt VC Jkp Bra Liv"/>
    <x v="6"/>
    <n v="640"/>
    <n v="95"/>
    <n v="39"/>
    <n v="15"/>
    <n v="7"/>
    <n v="5"/>
    <x v="0"/>
    <n v="10"/>
    <n v="4"/>
    <n v="1870.5833333333333"/>
    <n v="20.849111239809329"/>
    <n v="8.0188889383882032"/>
    <n v="3.7421481712478282"/>
    <n v="2.6729629794627345"/>
    <n v="0.17948717948717949"/>
    <n v="0.33333333333333331"/>
  </r>
  <r>
    <x v="3"/>
    <n v="504"/>
    <s v="504 Kungshälsan VC Hva Bra Liv"/>
    <x v="0"/>
    <n v="931"/>
    <n v="133"/>
    <n v="31"/>
    <n v="18"/>
    <n v="6"/>
    <n v="5"/>
    <x v="0"/>
    <n v="4"/>
    <n v="5"/>
    <n v="2187.6666666666665"/>
    <n v="14.17034892579613"/>
    <n v="8.2279445375590434"/>
    <n v="2.742648179186348"/>
    <n v="2.2855401493219567"/>
    <n v="0.19354838709677419"/>
    <n v="0.27777777777777779"/>
  </r>
  <r>
    <x v="3"/>
    <n v="504"/>
    <s v="504 Kungshälsan VC Hva Bra Liv"/>
    <x v="1"/>
    <n v="883"/>
    <n v="115"/>
    <n v="31"/>
    <n v="25"/>
    <n v="4"/>
    <n v="8"/>
    <x v="0"/>
    <n v="5"/>
    <n v="5"/>
    <n v="2147.4166666666665"/>
    <n v="14.435950172688115"/>
    <n v="11.64189530055493"/>
    <n v="1.8627032480887888"/>
    <n v="3.7254064961775777"/>
    <n v="0.12903225806451613"/>
    <n v="0.32"/>
  </r>
  <r>
    <x v="3"/>
    <n v="504"/>
    <s v="504 Kungshälsan VC Hva Bra Liv"/>
    <x v="2"/>
    <n v="910"/>
    <n v="121"/>
    <n v="34"/>
    <n v="23"/>
    <n v="4"/>
    <n v="6"/>
    <x v="0"/>
    <n v="6"/>
    <n v="5"/>
    <n v="2142.75"/>
    <n v="15.86746003966865"/>
    <n v="10.733870026834675"/>
    <n v="1.8667600046669"/>
    <n v="2.8001400070003499"/>
    <n v="0.11764705882352941"/>
    <n v="0.2608695652173913"/>
  </r>
  <r>
    <x v="3"/>
    <n v="504"/>
    <s v="504 Kungshälsan VC Hva Bra Liv"/>
    <x v="3"/>
    <n v="827"/>
    <n v="123"/>
    <n v="34"/>
    <n v="14"/>
    <n v="3"/>
    <n v="2"/>
    <x v="0"/>
    <n v="7"/>
    <n v="5"/>
    <n v="2120.0833333333335"/>
    <n v="16.037105459691048"/>
    <n v="6.6035140128139611"/>
    <n v="1.4150387170315633"/>
    <n v="0.94335914468770865"/>
    <n v="8.8235294117647065E-2"/>
    <n v="0.14285714285714285"/>
  </r>
  <r>
    <x v="3"/>
    <n v="504"/>
    <s v="504 Kungshälsan VC Hva Bra Liv"/>
    <x v="4"/>
    <n v="730"/>
    <n v="102"/>
    <n v="34"/>
    <n v="11"/>
    <n v="10"/>
    <n v="6"/>
    <x v="0"/>
    <n v="8"/>
    <n v="5"/>
    <n v="2090.25"/>
    <n v="16.265996890324125"/>
    <n v="5.2625284056930983"/>
    <n v="4.7841167324482718"/>
    <n v="2.8704700394689633"/>
    <n v="0.29411764705882354"/>
    <n v="0.54545454545454541"/>
  </r>
  <r>
    <x v="3"/>
    <n v="504"/>
    <s v="504 Kungshälsan VC Hva Bra Liv"/>
    <x v="5"/>
    <n v="708"/>
    <n v="108"/>
    <n v="21"/>
    <n v="12"/>
    <n v="2"/>
    <n v="4"/>
    <x v="0"/>
    <n v="9"/>
    <n v="5"/>
    <n v="2048.25"/>
    <n v="10.252654705236177"/>
    <n v="5.8586598315635303"/>
    <n v="0.97644330526058831"/>
    <n v="1.9528866105211766"/>
    <n v="9.5238095238095233E-2"/>
    <n v="0.33333333333333331"/>
  </r>
  <r>
    <x v="3"/>
    <n v="504"/>
    <s v="504 Kungshälsan VC Hva Bra Liv"/>
    <x v="6"/>
    <n v="640"/>
    <n v="87"/>
    <n v="28"/>
    <n v="13"/>
    <n v="8"/>
    <n v="3"/>
    <x v="0"/>
    <n v="10"/>
    <n v="5"/>
    <n v="1984.0833333333333"/>
    <n v="14.112310470830359"/>
    <n v="6.5521441471712381"/>
    <n v="4.0320887059515309"/>
    <n v="1.5120332647318242"/>
    <n v="0.2857142857142857"/>
    <n v="0.23076923076923078"/>
  </r>
  <r>
    <x v="4"/>
    <n v="505"/>
    <s v="505 Hälsan 1 VC Jkp Bra Liv"/>
    <x v="0"/>
    <n v="1093"/>
    <n v="161"/>
    <n v="34"/>
    <n v="20"/>
    <n v="8"/>
    <n v="10"/>
    <x v="0"/>
    <n v="4"/>
    <n v="6"/>
    <n v="2261.25"/>
    <n v="15.035931453841902"/>
    <n v="8.8446655610834704"/>
    <n v="3.5378662244333889"/>
    <n v="4.4223327805417352"/>
    <n v="0.23529411764705882"/>
    <n v="0.5"/>
  </r>
  <r>
    <x v="4"/>
    <n v="505"/>
    <s v="505 Hälsan 1 VC Jkp Bra Liv"/>
    <x v="1"/>
    <n v="1071"/>
    <n v="146"/>
    <n v="30"/>
    <n v="22"/>
    <n v="6"/>
    <n v="6"/>
    <x v="0"/>
    <n v="5"/>
    <n v="6"/>
    <n v="2208.3333333333335"/>
    <n v="13.584905660377359"/>
    <n v="9.9622641509433958"/>
    <n v="2.7169811320754715"/>
    <n v="2.7169811320754715"/>
    <n v="0.2"/>
    <n v="0.27272727272727271"/>
  </r>
  <r>
    <x v="4"/>
    <n v="505"/>
    <s v="505 Hälsan 1 VC Jkp Bra Liv"/>
    <x v="2"/>
    <n v="922"/>
    <n v="126"/>
    <n v="39"/>
    <n v="15"/>
    <n v="11"/>
    <n v="4"/>
    <x v="0"/>
    <n v="6"/>
    <n v="6"/>
    <n v="2184.9166666666665"/>
    <n v="17.849651016438465"/>
    <n v="6.8652503909378693"/>
    <n v="5.0345169533544381"/>
    <n v="1.8307334375834319"/>
    <n v="0.28205128205128205"/>
    <n v="0.26666666666666666"/>
  </r>
  <r>
    <x v="4"/>
    <n v="505"/>
    <s v="505 Hälsan 1 VC Jkp Bra Liv"/>
    <x v="3"/>
    <n v="788"/>
    <n v="95"/>
    <n v="36"/>
    <n v="17"/>
    <n v="4"/>
    <n v="10"/>
    <x v="0"/>
    <n v="7"/>
    <n v="6"/>
    <n v="2178.75"/>
    <n v="16.523235800344231"/>
    <n v="7.8026391279403331"/>
    <n v="1.8359150889271372"/>
    <n v="4.5897877223178423"/>
    <n v="0.1111111111111111"/>
    <n v="0.58823529411764708"/>
  </r>
  <r>
    <x v="4"/>
    <n v="505"/>
    <s v="505 Hälsan 1 VC Jkp Bra Liv"/>
    <x v="4"/>
    <n v="877"/>
    <n v="138"/>
    <n v="47"/>
    <n v="12"/>
    <n v="6"/>
    <n v="5"/>
    <x v="0"/>
    <n v="8"/>
    <n v="6"/>
    <n v="2179.0833333333335"/>
    <n v="21.568702436039615"/>
    <n v="5.5069027496271366"/>
    <n v="2.7534513748135683"/>
    <n v="2.2945428123446399"/>
    <n v="0.1276595744680851"/>
    <n v="0.41666666666666669"/>
  </r>
  <r>
    <x v="4"/>
    <n v="505"/>
    <s v="505 Hälsan 1 VC Jkp Bra Liv"/>
    <x v="5"/>
    <n v="849"/>
    <n v="127"/>
    <n v="46"/>
    <n v="8"/>
    <n v="15"/>
    <n v="2"/>
    <x v="0"/>
    <n v="9"/>
    <n v="6"/>
    <n v="2160.6666666666665"/>
    <n v="21.289725393397102"/>
    <n v="3.7025609379821045"/>
    <n v="6.9423017587164457"/>
    <n v="0.92564023449552613"/>
    <n v="0.32608695652173914"/>
    <n v="0.25"/>
  </r>
  <r>
    <x v="4"/>
    <n v="505"/>
    <s v="505 Hälsan 1 VC Jkp Bra Liv"/>
    <x v="6"/>
    <n v="772"/>
    <n v="120"/>
    <n v="27"/>
    <n v="11"/>
    <n v="4"/>
    <n v="3"/>
    <x v="0"/>
    <n v="10"/>
    <n v="6"/>
    <n v="2153.0833333333335"/>
    <n v="12.540155590819367"/>
    <n v="5.1089522777412233"/>
    <n v="1.8578008282695357"/>
    <n v="1.3933506212021518"/>
    <n v="0.14814814814814814"/>
    <n v="0.27272727272727271"/>
  </r>
  <r>
    <x v="5"/>
    <n v="507"/>
    <s v="507 Vetlanda VC Bra Liv"/>
    <x v="0"/>
    <n v="1085"/>
    <n v="139"/>
    <n v="32"/>
    <n v="31"/>
    <n v="6"/>
    <n v="8"/>
    <x v="1"/>
    <n v="4"/>
    <n v="7"/>
    <n v="2728.9166666666665"/>
    <n v="11.726265001374173"/>
    <n v="11.35981922008123"/>
    <n v="2.1986746877576571"/>
    <n v="2.9315662503435433"/>
    <n v="0.1875"/>
    <n v="0.25806451612903225"/>
  </r>
  <r>
    <x v="5"/>
    <n v="507"/>
    <s v="507 Vetlanda VC Bra Liv"/>
    <x v="1"/>
    <n v="1104"/>
    <n v="143"/>
    <n v="30"/>
    <n v="26"/>
    <n v="7"/>
    <n v="6"/>
    <x v="1"/>
    <n v="5"/>
    <n v="7"/>
    <n v="2734.6666666666665"/>
    <n v="10.97025841053145"/>
    <n v="9.5075572891272557"/>
    <n v="2.5597269624573382"/>
    <n v="2.1940516821062896"/>
    <n v="0.23333333333333334"/>
    <n v="0.23076923076923078"/>
  </r>
  <r>
    <x v="5"/>
    <n v="507"/>
    <s v="507 Vetlanda VC Bra Liv"/>
    <x v="2"/>
    <n v="985"/>
    <n v="122"/>
    <n v="45"/>
    <n v="20"/>
    <n v="9"/>
    <n v="3"/>
    <x v="1"/>
    <n v="6"/>
    <n v="7"/>
    <n v="2744.75"/>
    <n v="16.394935786501502"/>
    <n v="7.286638127334002"/>
    <n v="3.2789871573003007"/>
    <n v="1.0929957191001003"/>
    <n v="0.2"/>
    <n v="0.15"/>
  </r>
  <r>
    <x v="5"/>
    <n v="507"/>
    <s v="507 Vetlanda VC Bra Liv"/>
    <x v="3"/>
    <n v="930"/>
    <n v="108"/>
    <n v="50"/>
    <n v="12"/>
    <n v="10"/>
    <n v="0"/>
    <x v="1"/>
    <n v="7"/>
    <n v="7"/>
    <n v="2706.4166666666665"/>
    <n v="18.474612802906673"/>
    <n v="4.4339070726976013"/>
    <n v="3.6949225605813347"/>
    <n v="0"/>
    <n v="0.2"/>
    <n v="0"/>
  </r>
  <r>
    <x v="5"/>
    <n v="507"/>
    <s v="507 Vetlanda VC Bra Liv"/>
    <x v="4"/>
    <n v="946"/>
    <n v="121"/>
    <n v="49"/>
    <n v="11"/>
    <n v="14"/>
    <n v="3"/>
    <x v="1"/>
    <n v="8"/>
    <n v="7"/>
    <n v="2652.1666666666665"/>
    <n v="18.475460315465345"/>
    <n v="4.1475523157167107"/>
    <n v="5.2787029472758125"/>
    <n v="1.1311506315591027"/>
    <n v="0.2857142857142857"/>
    <n v="0.27272727272727271"/>
  </r>
  <r>
    <x v="5"/>
    <n v="507"/>
    <s v="507 Vetlanda VC Bra Liv"/>
    <x v="5"/>
    <n v="820"/>
    <n v="100"/>
    <n v="40"/>
    <n v="11"/>
    <n v="7"/>
    <n v="1"/>
    <x v="1"/>
    <n v="9"/>
    <n v="7"/>
    <n v="2575.9166666666665"/>
    <n v="15.528452654394878"/>
    <n v="4.2703244799585907"/>
    <n v="2.7174792145191033"/>
    <n v="0.38821131635987188"/>
    <n v="0.17499999999999999"/>
    <n v="9.0909090909090912E-2"/>
  </r>
  <r>
    <x v="5"/>
    <n v="507"/>
    <s v="507 Vetlanda VC Bra Liv"/>
    <x v="6"/>
    <n v="738"/>
    <n v="91"/>
    <n v="30"/>
    <n v="18"/>
    <n v="4"/>
    <n v="5"/>
    <x v="1"/>
    <n v="10"/>
    <n v="7"/>
    <n v="2551.25"/>
    <n v="11.758941695247428"/>
    <n v="7.0553650171484561"/>
    <n v="1.5678588926996571"/>
    <n v="1.9598236158745712"/>
    <n v="0.13333333333333333"/>
    <n v="0.27777777777777779"/>
  </r>
  <r>
    <x v="6"/>
    <n v="508"/>
    <s v="508 Tranås VC Bra Liv"/>
    <x v="0"/>
    <n v="1272"/>
    <n v="159"/>
    <n v="51"/>
    <n v="27"/>
    <n v="10"/>
    <n v="5"/>
    <x v="1"/>
    <n v="4"/>
    <n v="8"/>
    <n v="3279.4166666666665"/>
    <n v="15.551546260767923"/>
    <n v="8.2331715498183122"/>
    <n v="3.0493227962290042"/>
    <n v="1.5246613981145021"/>
    <n v="0.19607843137254902"/>
    <n v="0.18518518518518517"/>
  </r>
  <r>
    <x v="6"/>
    <n v="508"/>
    <s v="508 Tranås VC Bra Liv"/>
    <x v="1"/>
    <n v="1241"/>
    <n v="163"/>
    <n v="34"/>
    <n v="39"/>
    <n v="9"/>
    <n v="12"/>
    <x v="1"/>
    <n v="5"/>
    <n v="8"/>
    <n v="3323"/>
    <n v="10.231718326813121"/>
    <n v="11.736382786638579"/>
    <n v="2.7083960276858261"/>
    <n v="3.6111947035811012"/>
    <n v="0.26470588235294118"/>
    <n v="0.30769230769230771"/>
  </r>
  <r>
    <x v="6"/>
    <n v="508"/>
    <s v="508 Tranås VC Bra Liv"/>
    <x v="2"/>
    <n v="1081"/>
    <n v="132"/>
    <n v="19"/>
    <n v="30"/>
    <n v="2"/>
    <n v="3"/>
    <x v="1"/>
    <n v="6"/>
    <n v="8"/>
    <n v="3408.5"/>
    <n v="5.5742995452545108"/>
    <n v="8.8015255977702811"/>
    <n v="0.58676837318468533"/>
    <n v="0.880152559777028"/>
    <n v="0.10526315789473684"/>
    <n v="0.1"/>
  </r>
  <r>
    <x v="6"/>
    <n v="508"/>
    <s v="508 Tranås VC Bra Liv"/>
    <x v="3"/>
    <n v="1095"/>
    <n v="131"/>
    <n v="38"/>
    <n v="29"/>
    <n v="13"/>
    <n v="4"/>
    <x v="1"/>
    <n v="7"/>
    <n v="8"/>
    <n v="3491.9166666666665"/>
    <n v="10.882275732047825"/>
    <n v="8.3048946376154458"/>
    <n v="3.722883803068993"/>
    <n v="1.1455027086366132"/>
    <n v="0.34210526315789475"/>
    <n v="0.13793103448275862"/>
  </r>
  <r>
    <x v="6"/>
    <n v="508"/>
    <s v="508 Tranås VC Bra Liv"/>
    <x v="4"/>
    <n v="1189"/>
    <n v="167"/>
    <n v="43"/>
    <n v="24"/>
    <n v="14"/>
    <n v="1"/>
    <x v="1"/>
    <n v="8"/>
    <n v="8"/>
    <n v="3570.75"/>
    <n v="12.042288034726598"/>
    <n v="6.7212770426381008"/>
    <n v="3.9207449415388922"/>
    <n v="0.2800532101099209"/>
    <n v="0.32558139534883723"/>
    <n v="4.1666666666666664E-2"/>
  </r>
  <r>
    <x v="6"/>
    <n v="508"/>
    <s v="508 Tranås VC Bra Liv"/>
    <x v="5"/>
    <n v="1154"/>
    <n v="142"/>
    <n v="59"/>
    <n v="20"/>
    <n v="12"/>
    <n v="3"/>
    <x v="1"/>
    <n v="9"/>
    <n v="8"/>
    <n v="3498.8333333333335"/>
    <n v="16.862763778402325"/>
    <n v="5.7161911113228214"/>
    <n v="3.4297146667936933"/>
    <n v="0.85742866669842333"/>
    <n v="0.20338983050847459"/>
    <n v="0.15"/>
  </r>
  <r>
    <x v="6"/>
    <n v="508"/>
    <s v="508 Tranås VC Bra Liv"/>
    <x v="6"/>
    <n v="964"/>
    <n v="128"/>
    <n v="44"/>
    <n v="10"/>
    <n v="11"/>
    <n v="2"/>
    <x v="1"/>
    <n v="10"/>
    <n v="8"/>
    <n v="3522.5"/>
    <n v="12.491128459900638"/>
    <n v="2.8388928317955999"/>
    <n v="3.1227821149751596"/>
    <n v="0.56777856635911994"/>
    <n v="0.25"/>
    <n v="0.2"/>
  </r>
  <r>
    <x v="7"/>
    <n v="509"/>
    <s v="509 Sävsjö VC Bra Liv"/>
    <x v="0"/>
    <n v="718"/>
    <n v="92"/>
    <n v="34"/>
    <n v="19"/>
    <n v="7"/>
    <n v="6"/>
    <x v="1"/>
    <n v="4"/>
    <n v="9"/>
    <n v="1727.5833333333333"/>
    <n v="19.680671458202692"/>
    <n v="10.998022285466211"/>
    <n v="4.0519029472770249"/>
    <n v="3.4730596690945927"/>
    <n v="0.20588235294117646"/>
    <n v="0.31578947368421051"/>
  </r>
  <r>
    <x v="7"/>
    <n v="509"/>
    <s v="509 Sävsjö VC Bra Liv"/>
    <x v="1"/>
    <n v="659"/>
    <n v="89"/>
    <n v="29"/>
    <n v="11"/>
    <n v="3"/>
    <n v="4"/>
    <x v="1"/>
    <n v="5"/>
    <n v="9"/>
    <n v="1766.4166666666667"/>
    <n v="16.417417559088548"/>
    <n v="6.2272963155163472"/>
    <n v="1.6983535405953671"/>
    <n v="2.2644713874604894"/>
    <n v="0.10344827586206896"/>
    <n v="0.36363636363636365"/>
  </r>
  <r>
    <x v="7"/>
    <n v="509"/>
    <s v="509 Sävsjö VC Bra Liv"/>
    <x v="2"/>
    <n v="563"/>
    <n v="60"/>
    <n v="23"/>
    <n v="16"/>
    <n v="4"/>
    <n v="2"/>
    <x v="1"/>
    <n v="6"/>
    <n v="9"/>
    <n v="1794.3333333333333"/>
    <n v="12.818131153631805"/>
    <n v="8.9169608025264715"/>
    <n v="2.2292402006316179"/>
    <n v="1.1146201003158089"/>
    <n v="0.17391304347826086"/>
    <n v="0.125"/>
  </r>
  <r>
    <x v="7"/>
    <n v="509"/>
    <s v="509 Sävsjö VC Bra Liv"/>
    <x v="3"/>
    <n v="809"/>
    <n v="90"/>
    <n v="26"/>
    <n v="17"/>
    <n v="2"/>
    <n v="8"/>
    <x v="1"/>
    <n v="7"/>
    <n v="9"/>
    <n v="2385.25"/>
    <n v="10.900324913531076"/>
    <n v="7.1271355203857043"/>
    <n v="0.83848653181008281"/>
    <n v="3.3539461272403313"/>
    <n v="7.6923076923076927E-2"/>
    <n v="0.47058823529411764"/>
  </r>
  <r>
    <x v="7"/>
    <n v="509"/>
    <s v="509 Sävsjö VC Bra Liv"/>
    <x v="4"/>
    <n v="921"/>
    <n v="128"/>
    <n v="53"/>
    <n v="9"/>
    <n v="8"/>
    <n v="2"/>
    <x v="1"/>
    <n v="8"/>
    <n v="9"/>
    <n v="2685.5833333333335"/>
    <n v="19.735004809631675"/>
    <n v="3.3512272318242466"/>
    <n v="2.9788686505104414"/>
    <n v="0.74471716262761034"/>
    <n v="0.15094339622641509"/>
    <n v="0.22222222222222221"/>
  </r>
  <r>
    <x v="7"/>
    <n v="509"/>
    <s v="509 Sävsjö VC Bra Liv"/>
    <x v="5"/>
    <n v="883"/>
    <n v="133"/>
    <n v="47"/>
    <n v="14"/>
    <n v="14"/>
    <n v="2"/>
    <x v="1"/>
    <n v="9"/>
    <n v="9"/>
    <n v="2714.1666666666665"/>
    <n v="17.316548971446114"/>
    <n v="5.1581209702179924"/>
    <n v="5.1581209702179924"/>
    <n v="0.73687442431685601"/>
    <n v="0.2978723404255319"/>
    <n v="0.14285714285714285"/>
  </r>
  <r>
    <x v="7"/>
    <n v="509"/>
    <s v="509 Sävsjö VC Bra Liv"/>
    <x v="6"/>
    <n v="895"/>
    <n v="126"/>
    <n v="47"/>
    <n v="10"/>
    <n v="12"/>
    <n v="5"/>
    <x v="1"/>
    <n v="10"/>
    <n v="9"/>
    <n v="2730.6666666666665"/>
    <n v="17.2119140625"/>
    <n v="3.662109375"/>
    <n v="4.39453125"/>
    <n v="1.8310546875"/>
    <n v="0.25531914893617019"/>
    <n v="0.5"/>
  </r>
  <r>
    <x v="8"/>
    <n v="510"/>
    <s v="510 Eksjö VC Bra Liv"/>
    <x v="0"/>
    <n v="1360"/>
    <n v="199"/>
    <n v="57"/>
    <n v="24"/>
    <n v="17"/>
    <n v="8"/>
    <x v="1"/>
    <n v="4"/>
    <n v="10"/>
    <n v="3207.25"/>
    <n v="17.772234780575257"/>
    <n v="7.4830462234001089"/>
    <n v="5.3004910749084102"/>
    <n v="2.4943487411333698"/>
    <n v="0.2982456140350877"/>
    <n v="0.33333333333333331"/>
  </r>
  <r>
    <x v="8"/>
    <n v="510"/>
    <s v="510 Eksjö VC Bra Liv"/>
    <x v="1"/>
    <n v="1293"/>
    <n v="148"/>
    <n v="49"/>
    <n v="21"/>
    <n v="6"/>
    <n v="6"/>
    <x v="1"/>
    <n v="5"/>
    <n v="10"/>
    <n v="3288.5"/>
    <n v="14.900410521514367"/>
    <n v="6.3858902235061583"/>
    <n v="1.8245400638589022"/>
    <n v="1.8245400638589022"/>
    <n v="0.12244897959183673"/>
    <n v="0.2857142857142857"/>
  </r>
  <r>
    <x v="8"/>
    <n v="510"/>
    <s v="510 Eksjö VC Bra Liv"/>
    <x v="2"/>
    <n v="1169"/>
    <n v="126"/>
    <n v="33"/>
    <n v="14"/>
    <n v="4"/>
    <n v="1"/>
    <x v="1"/>
    <n v="6"/>
    <n v="10"/>
    <n v="3399.75"/>
    <n v="9.7065960732406786"/>
    <n v="4.1179498492536215"/>
    <n v="1.1765570997867492"/>
    <n v="0.29413927494668729"/>
    <n v="0.12121212121212122"/>
    <n v="7.1428571428571425E-2"/>
  </r>
  <r>
    <x v="8"/>
    <n v="510"/>
    <s v="510 Eksjö VC Bra Liv"/>
    <x v="3"/>
    <n v="1289"/>
    <n v="165"/>
    <n v="36"/>
    <n v="29"/>
    <n v="10"/>
    <n v="11"/>
    <x v="1"/>
    <n v="7"/>
    <n v="10"/>
    <n v="3486.25"/>
    <n v="10.326281821441377"/>
    <n v="8.3183936894944424"/>
    <n v="2.8684116170670495"/>
    <n v="3.1552527787737543"/>
    <n v="0.27777777777777779"/>
    <n v="0.37931034482758619"/>
  </r>
  <r>
    <x v="8"/>
    <n v="510"/>
    <s v="510 Eksjö VC Bra Liv"/>
    <x v="4"/>
    <n v="1400"/>
    <n v="186"/>
    <n v="49"/>
    <n v="21"/>
    <n v="10"/>
    <n v="6"/>
    <x v="1"/>
    <n v="8"/>
    <n v="10"/>
    <n v="4084.75"/>
    <n v="11.9958381785911"/>
    <n v="5.1410735051104721"/>
    <n v="2.4481302405287964"/>
    <n v="1.4688781443172776"/>
    <n v="0.20408163265306123"/>
    <n v="0.2857142857142857"/>
  </r>
  <r>
    <x v="8"/>
    <n v="510"/>
    <s v="510 Eksjö VC Bra Liv"/>
    <x v="5"/>
    <n v="1436"/>
    <n v="168"/>
    <n v="49"/>
    <n v="28"/>
    <n v="9"/>
    <n v="8"/>
    <x v="1"/>
    <n v="9"/>
    <n v="10"/>
    <n v="4475.083333333333"/>
    <n v="10.949516768775256"/>
    <n v="6.2568667250144321"/>
    <n v="2.0111357330403532"/>
    <n v="1.7876762071469805"/>
    <n v="0.18367346938775511"/>
    <n v="0.2857142857142857"/>
  </r>
  <r>
    <x v="8"/>
    <n v="510"/>
    <s v="510 Eksjö VC Bra Liv"/>
    <x v="6"/>
    <n v="1293"/>
    <n v="165"/>
    <n v="54"/>
    <n v="29"/>
    <n v="15"/>
    <n v="10"/>
    <x v="1"/>
    <n v="10"/>
    <n v="10"/>
    <n v="4545.333333333333"/>
    <n v="11.880316808448226"/>
    <n v="6.3801701378703441"/>
    <n v="3.3000880023467296"/>
    <n v="2.2000586682311529"/>
    <n v="0.27777777777777779"/>
    <n v="0.34482758620689657"/>
  </r>
  <r>
    <x v="9"/>
    <n v="511"/>
    <s v="511 Nässjö VC Bra Liv"/>
    <x v="0"/>
    <n v="1361"/>
    <n v="196"/>
    <n v="55"/>
    <n v="26"/>
    <n v="8"/>
    <n v="4"/>
    <x v="1"/>
    <n v="4"/>
    <n v="11"/>
    <n v="2902.75"/>
    <n v="18.947549737318063"/>
    <n v="8.9570235121867192"/>
    <n v="2.7560072345189908"/>
    <n v="1.3780036172594954"/>
    <n v="0.14545454545454545"/>
    <n v="0.15384615384615385"/>
  </r>
  <r>
    <x v="9"/>
    <n v="511"/>
    <s v="511 Nässjö VC Bra Liv"/>
    <x v="1"/>
    <n v="1219"/>
    <n v="178"/>
    <n v="42"/>
    <n v="29"/>
    <n v="7"/>
    <n v="8"/>
    <x v="1"/>
    <n v="5"/>
    <n v="11"/>
    <n v="2891.4166666666665"/>
    <n v="14.525751505893883"/>
    <n v="10.029685563593395"/>
    <n v="2.4209585843156471"/>
    <n v="2.7668098106464538"/>
    <n v="0.16666666666666666"/>
    <n v="0.27586206896551724"/>
  </r>
  <r>
    <x v="9"/>
    <n v="511"/>
    <s v="511 Nässjö VC Bra Liv"/>
    <x v="2"/>
    <n v="1174"/>
    <n v="183"/>
    <n v="46"/>
    <n v="50"/>
    <n v="8"/>
    <n v="19"/>
    <x v="1"/>
    <n v="6"/>
    <n v="11"/>
    <n v="2875.5"/>
    <n v="15.997217875152145"/>
    <n v="17.388280299078421"/>
    <n v="2.7821248478525473"/>
    <n v="6.6075465136498002"/>
    <n v="0.17391304347826086"/>
    <n v="0.38"/>
  </r>
  <r>
    <x v="9"/>
    <n v="511"/>
    <s v="511 Nässjö VC Bra Liv"/>
    <x v="3"/>
    <n v="1050"/>
    <n v="146"/>
    <n v="39"/>
    <n v="39"/>
    <n v="11"/>
    <n v="8"/>
    <x v="1"/>
    <n v="7"/>
    <n v="11"/>
    <n v="2874.5833333333335"/>
    <n v="13.567183649804319"/>
    <n v="13.567183649804319"/>
    <n v="3.8266415422525002"/>
    <n v="2.7830120307290911"/>
    <n v="0.28205128205128205"/>
    <n v="0.20512820512820512"/>
  </r>
  <r>
    <x v="9"/>
    <n v="511"/>
    <s v="511 Nässjö VC Bra Liv"/>
    <x v="4"/>
    <n v="1138"/>
    <n v="173"/>
    <n v="51"/>
    <n v="27"/>
    <n v="10"/>
    <n v="3"/>
    <x v="1"/>
    <n v="8"/>
    <n v="11"/>
    <n v="2909.75"/>
    <n v="17.52727897585703"/>
    <n v="9.2791476931007821"/>
    <n v="3.4367213678151045"/>
    <n v="1.0310164103445314"/>
    <n v="0.19607843137254902"/>
    <n v="0.1111111111111111"/>
  </r>
  <r>
    <x v="9"/>
    <n v="511"/>
    <s v="511 Nässjö VC Bra Liv"/>
    <x v="5"/>
    <n v="1053"/>
    <n v="149"/>
    <n v="53"/>
    <n v="22"/>
    <n v="7"/>
    <n v="5"/>
    <x v="1"/>
    <n v="9"/>
    <n v="11"/>
    <n v="2912.0833333333335"/>
    <n v="18.200028616397194"/>
    <n v="7.5547288596365716"/>
    <n v="2.4037773644298182"/>
    <n v="1.7169838317355843"/>
    <n v="0.13207547169811321"/>
    <n v="0.22727272727272727"/>
  </r>
  <r>
    <x v="9"/>
    <n v="511"/>
    <s v="511 Nässjö VC Bra Liv"/>
    <x v="6"/>
    <n v="976"/>
    <n v="137"/>
    <n v="41"/>
    <n v="29"/>
    <n v="8"/>
    <n v="10"/>
    <x v="1"/>
    <n v="10"/>
    <n v="11"/>
    <n v="2931.0833333333335"/>
    <n v="13.988002160748302"/>
    <n v="9.8939527478463596"/>
    <n v="2.7293662752679611"/>
    <n v="3.4117078440849511"/>
    <n v="0.1951219512195122"/>
    <n v="0.34482758620689657"/>
  </r>
  <r>
    <x v="10"/>
    <n v="518"/>
    <s v="518 Tenhult VC Bra Liv"/>
    <x v="0"/>
    <n v="192"/>
    <n v="22"/>
    <n v="4"/>
    <n v="1"/>
    <n v="0"/>
    <n v="0"/>
    <x v="0"/>
    <n v="4"/>
    <n v="12"/>
    <n v="491"/>
    <n v="8.146639511201629"/>
    <n v="2.0366598778004072"/>
    <n v="0"/>
    <n v="0"/>
    <n v="0"/>
    <n v="0"/>
  </r>
  <r>
    <x v="10"/>
    <n v="518"/>
    <s v="518 Tenhult VC Bra Liv"/>
    <x v="1"/>
    <n v="201"/>
    <n v="32"/>
    <n v="10"/>
    <n v="4"/>
    <n v="2"/>
    <n v="2"/>
    <x v="0"/>
    <n v="5"/>
    <n v="12"/>
    <n v="484.91666666666669"/>
    <n v="20.622100017185083"/>
    <n v="8.2488400068740333"/>
    <n v="4.1244200034370166"/>
    <n v="4.1244200034370166"/>
    <n v="0.2"/>
    <n v="0.5"/>
  </r>
  <r>
    <x v="10"/>
    <n v="518"/>
    <s v="518 Tenhult VC Bra Liv"/>
    <x v="2"/>
    <n v="142"/>
    <n v="16"/>
    <n v="6"/>
    <n v="7"/>
    <n v="1"/>
    <n v="3"/>
    <x v="0"/>
    <n v="6"/>
    <n v="12"/>
    <n v="472.75"/>
    <n v="12.69169751454257"/>
    <n v="14.806980433632999"/>
    <n v="2.1152829190904283"/>
    <n v="6.3458487572712849"/>
    <n v="0.16666666666666666"/>
    <n v="0.42857142857142855"/>
  </r>
  <r>
    <x v="10"/>
    <n v="518"/>
    <s v="518 Tenhult VC Bra Liv"/>
    <x v="3"/>
    <n v="139"/>
    <n v="16"/>
    <n v="7"/>
    <n v="6"/>
    <n v="0"/>
    <n v="1"/>
    <x v="0"/>
    <n v="7"/>
    <n v="12"/>
    <n v="465.75"/>
    <n v="15.029522275899089"/>
    <n v="12.882447665056361"/>
    <n v="0"/>
    <n v="2.147074610842727"/>
    <n v="0"/>
    <n v="0.16666666666666666"/>
  </r>
  <r>
    <x v="10"/>
    <n v="518"/>
    <s v="518 Tenhult VC Bra Liv"/>
    <x v="4"/>
    <n v="170"/>
    <n v="26"/>
    <n v="7"/>
    <n v="8"/>
    <n v="0"/>
    <n v="2"/>
    <x v="0"/>
    <n v="8"/>
    <n v="12"/>
    <n v="479.58333333333331"/>
    <n v="14.596003475238923"/>
    <n v="16.681146828844483"/>
    <n v="0"/>
    <n v="4.1702867072111207"/>
    <n v="0"/>
    <n v="0.25"/>
  </r>
  <r>
    <x v="10"/>
    <n v="518"/>
    <s v="518 Tenhult VC Bra Liv"/>
    <x v="5"/>
    <n v="177"/>
    <n v="30"/>
    <n v="3"/>
    <n v="9"/>
    <n v="0"/>
    <n v="5"/>
    <x v="0"/>
    <n v="9"/>
    <n v="12"/>
    <n v="505.5"/>
    <n v="5.9347181008902083"/>
    <n v="17.804154302670625"/>
    <n v="0"/>
    <n v="9.8911968348170127"/>
    <n v="0"/>
    <n v="0.55555555555555558"/>
  </r>
  <r>
    <x v="10"/>
    <n v="518"/>
    <s v="518 Tenhult VC Bra Liv"/>
    <x v="6"/>
    <n v="180"/>
    <n v="28"/>
    <n v="5"/>
    <n v="4"/>
    <n v="2"/>
    <n v="2"/>
    <x v="0"/>
    <n v="10"/>
    <n v="12"/>
    <n v="523.58333333333337"/>
    <n v="9.5495782269616409"/>
    <n v="7.639662581569314"/>
    <n v="3.819831290784657"/>
    <n v="3.819831290784657"/>
    <n v="0.4"/>
    <n v="0.5"/>
  </r>
  <r>
    <x v="11"/>
    <n v="521"/>
    <s v="521 Habo VC Bra Liv"/>
    <x v="0"/>
    <n v="562"/>
    <n v="62"/>
    <n v="16"/>
    <n v="5"/>
    <n v="4"/>
    <n v="1"/>
    <x v="0"/>
    <n v="4"/>
    <n v="13"/>
    <n v="1633.0833333333333"/>
    <n v="9.797417972138593"/>
    <n v="3.0616931162933105"/>
    <n v="2.4493544930346483"/>
    <n v="0.61233862325866206"/>
    <n v="0.25"/>
    <n v="0.2"/>
  </r>
  <r>
    <x v="11"/>
    <n v="521"/>
    <s v="521 Habo VC Bra Liv"/>
    <x v="1"/>
    <n v="631"/>
    <n v="84"/>
    <n v="18"/>
    <n v="7"/>
    <n v="3"/>
    <n v="1"/>
    <x v="0"/>
    <n v="5"/>
    <n v="13"/>
    <n v="1679.5"/>
    <n v="10.717475439118786"/>
    <n v="4.1679071152128611"/>
    <n v="1.7862459065197975"/>
    <n v="0.59541530217326588"/>
    <n v="0.16666666666666666"/>
    <n v="0.14285714285714285"/>
  </r>
  <r>
    <x v="11"/>
    <n v="521"/>
    <s v="521 Habo VC Bra Liv"/>
    <x v="2"/>
    <n v="579"/>
    <n v="59"/>
    <n v="20"/>
    <n v="6"/>
    <n v="4"/>
    <n v="1"/>
    <x v="0"/>
    <n v="6"/>
    <n v="13"/>
    <n v="1713.75"/>
    <n v="11.670313639679067"/>
    <n v="3.5010940919037199"/>
    <n v="2.3340627279358133"/>
    <n v="0.58351568198395332"/>
    <n v="0.2"/>
    <n v="0.16666666666666666"/>
  </r>
  <r>
    <x v="11"/>
    <n v="521"/>
    <s v="521 Habo VC Bra Liv"/>
    <x v="3"/>
    <n v="563"/>
    <n v="73"/>
    <n v="21"/>
    <n v="14"/>
    <n v="4"/>
    <n v="4"/>
    <x v="0"/>
    <n v="7"/>
    <n v="13"/>
    <n v="1742.25"/>
    <n v="12.053379250968575"/>
    <n v="8.035586167312383"/>
    <n v="2.2958817620892527"/>
    <n v="2.2958817620892527"/>
    <n v="0.19047619047619047"/>
    <n v="0.2857142857142857"/>
  </r>
  <r>
    <x v="11"/>
    <n v="521"/>
    <s v="521 Habo VC Bra Liv"/>
    <x v="4"/>
    <n v="569"/>
    <n v="85"/>
    <n v="15"/>
    <n v="20"/>
    <n v="6"/>
    <n v="10"/>
    <x v="0"/>
    <n v="8"/>
    <n v="13"/>
    <n v="1767.25"/>
    <n v="8.4877634743245167"/>
    <n v="11.317017965766022"/>
    <n v="3.3951053897298062"/>
    <n v="5.6585089828830109"/>
    <n v="0.4"/>
    <n v="0.5"/>
  </r>
  <r>
    <x v="11"/>
    <n v="521"/>
    <s v="521 Habo VC Bra Liv"/>
    <x v="5"/>
    <n v="568"/>
    <n v="62"/>
    <n v="14"/>
    <n v="16"/>
    <n v="1"/>
    <n v="8"/>
    <x v="0"/>
    <n v="9"/>
    <n v="13"/>
    <n v="1818.5"/>
    <n v="7.6986527357712404"/>
    <n v="8.7984602694528462"/>
    <n v="0.54990376684080289"/>
    <n v="4.3992301347264231"/>
    <n v="7.1428571428571425E-2"/>
    <n v="0.5"/>
  </r>
  <r>
    <x v="11"/>
    <n v="521"/>
    <s v="521 Habo VC Bra Liv"/>
    <x v="6"/>
    <n v="593"/>
    <n v="77"/>
    <n v="27"/>
    <n v="12"/>
    <n v="5"/>
    <n v="4"/>
    <x v="0"/>
    <n v="10"/>
    <n v="13"/>
    <n v="1855.75"/>
    <n v="14.549373568638018"/>
    <n v="6.4663882527280077"/>
    <n v="2.6943284386366697"/>
    <n v="2.155462750909336"/>
    <n v="0.18518518518518517"/>
    <n v="0.33333333333333331"/>
  </r>
  <r>
    <x v="12"/>
    <n v="522"/>
    <s v="522 Rosenhälsan VC Hva Bra Liv"/>
    <x v="0"/>
    <n v="856"/>
    <n v="116"/>
    <n v="29"/>
    <n v="8"/>
    <n v="4"/>
    <n v="0"/>
    <x v="0"/>
    <n v="4"/>
    <n v="14"/>
    <n v="2261.0833333333335"/>
    <n v="12.825710389562525"/>
    <n v="3.5381270040172481"/>
    <n v="1.7690635020086241"/>
    <n v="0"/>
    <n v="0.13793103448275862"/>
    <n v="0"/>
  </r>
  <r>
    <x v="12"/>
    <n v="522"/>
    <s v="522 Rosenhälsan VC Hva Bra Liv"/>
    <x v="1"/>
    <n v="946"/>
    <n v="124"/>
    <n v="36"/>
    <n v="13"/>
    <n v="7"/>
    <n v="3"/>
    <x v="0"/>
    <n v="5"/>
    <n v="14"/>
    <n v="2255.9166666666665"/>
    <n v="15.958036274980605"/>
    <n v="5.7626242104096637"/>
    <n v="3.1029514979128958"/>
    <n v="1.3298363562483839"/>
    <n v="0.19444444444444445"/>
    <n v="0.23076923076923078"/>
  </r>
  <r>
    <x v="12"/>
    <n v="522"/>
    <s v="522 Rosenhälsan VC Hva Bra Liv"/>
    <x v="2"/>
    <n v="752"/>
    <n v="85"/>
    <n v="35"/>
    <n v="11"/>
    <n v="6"/>
    <n v="2"/>
    <x v="0"/>
    <n v="6"/>
    <n v="14"/>
    <n v="2263"/>
    <n v="15.466195315952275"/>
    <n v="4.860804242156429"/>
    <n v="2.6513477684489617"/>
    <n v="0.88378258948298727"/>
    <n v="0.17142857142857143"/>
    <n v="0.18181818181818182"/>
  </r>
  <r>
    <x v="12"/>
    <n v="522"/>
    <s v="522 Rosenhälsan VC Hva Bra Liv"/>
    <x v="3"/>
    <n v="817"/>
    <n v="94"/>
    <n v="35"/>
    <n v="13"/>
    <n v="5"/>
    <n v="8"/>
    <x v="0"/>
    <n v="7"/>
    <n v="14"/>
    <n v="2276.0833333333335"/>
    <n v="15.377292864203859"/>
    <n v="5.7115659209900045"/>
    <n v="2.196756123457694"/>
    <n v="3.5148097975323105"/>
    <n v="0.14285714285714285"/>
    <n v="0.61538461538461542"/>
  </r>
  <r>
    <x v="12"/>
    <n v="522"/>
    <s v="522 Rosenhälsan VC Hva Bra Liv"/>
    <x v="4"/>
    <n v="862"/>
    <n v="98"/>
    <n v="32"/>
    <n v="9"/>
    <n v="2"/>
    <n v="3"/>
    <x v="0"/>
    <n v="8"/>
    <n v="14"/>
    <n v="2328.5"/>
    <n v="13.7427528451793"/>
    <n v="3.8651492377066781"/>
    <n v="0.85892205282370626"/>
    <n v="1.2883830792355595"/>
    <n v="6.25E-2"/>
    <n v="0.33333333333333331"/>
  </r>
  <r>
    <x v="12"/>
    <n v="522"/>
    <s v="522 Rosenhälsan VC Hva Bra Liv"/>
    <x v="5"/>
    <n v="845"/>
    <n v="105"/>
    <n v="28"/>
    <n v="13"/>
    <n v="8"/>
    <n v="3"/>
    <x v="0"/>
    <n v="9"/>
    <n v="14"/>
    <n v="2357.3333333333335"/>
    <n v="11.877828054298641"/>
    <n v="5.5147058823529402"/>
    <n v="3.3936651583710402"/>
    <n v="1.2726244343891402"/>
    <n v="0.2857142857142857"/>
    <n v="0.23076923076923078"/>
  </r>
  <r>
    <x v="12"/>
    <n v="522"/>
    <s v="522 Rosenhälsan VC Hva Bra Liv"/>
    <x v="6"/>
    <n v="779"/>
    <n v="109"/>
    <n v="32"/>
    <n v="12"/>
    <n v="5"/>
    <n v="6"/>
    <x v="0"/>
    <n v="10"/>
    <n v="14"/>
    <n v="2362.75"/>
    <n v="13.543540366098826"/>
    <n v="5.0788276372870591"/>
    <n v="2.1161781822029413"/>
    <n v="2.5394138186435296"/>
    <n v="0.15625"/>
    <n v="0.5"/>
  </r>
  <r>
    <x v="13"/>
    <n v="523"/>
    <s v="523 Mullsjö VC Bra Liv"/>
    <x v="0"/>
    <n v="540"/>
    <n v="77"/>
    <n v="19"/>
    <n v="8"/>
    <n v="2"/>
    <n v="2"/>
    <x v="0"/>
    <n v="4"/>
    <n v="15"/>
    <n v="1374.75"/>
    <n v="13.820694671758501"/>
    <n v="5.8192398617930534"/>
    <n v="1.4548099654482634"/>
    <n v="1.4548099654482634"/>
    <n v="0.10526315789473684"/>
    <n v="0.25"/>
  </r>
  <r>
    <x v="13"/>
    <n v="523"/>
    <s v="523 Mullsjö VC Bra Liv"/>
    <x v="1"/>
    <n v="550"/>
    <n v="84"/>
    <n v="17"/>
    <n v="27"/>
    <n v="7"/>
    <n v="11"/>
    <x v="0"/>
    <n v="5"/>
    <n v="15"/>
    <n v="1558.9166666666667"/>
    <n v="10.905008820227721"/>
    <n v="17.319719890949912"/>
    <n v="4.4902977495055323"/>
    <n v="7.0561821777944083"/>
    <n v="0.41176470588235292"/>
    <n v="0.40740740740740738"/>
  </r>
  <r>
    <x v="13"/>
    <n v="523"/>
    <s v="523 Mullsjö VC Bra Liv"/>
    <x v="2"/>
    <n v="524"/>
    <n v="66"/>
    <n v="15"/>
    <n v="7"/>
    <n v="0"/>
    <n v="2"/>
    <x v="0"/>
    <n v="6"/>
    <n v="15"/>
    <n v="1571"/>
    <n v="9.5480585614258437"/>
    <n v="4.4557606619987276"/>
    <n v="0"/>
    <n v="1.273074474856779"/>
    <n v="0"/>
    <n v="0.2857142857142857"/>
  </r>
  <r>
    <x v="13"/>
    <n v="523"/>
    <s v="523 Mullsjö VC Bra Liv"/>
    <x v="3"/>
    <n v="493"/>
    <n v="51"/>
    <n v="16"/>
    <n v="12"/>
    <n v="6"/>
    <n v="1"/>
    <x v="0"/>
    <n v="7"/>
    <n v="15"/>
    <n v="1589.4166666666667"/>
    <n v="10.066586273790174"/>
    <n v="7.5499397053426307"/>
    <n v="3.7749698526713154"/>
    <n v="0.62916164211188585"/>
    <n v="0.375"/>
    <n v="8.3333333333333329E-2"/>
  </r>
  <r>
    <x v="13"/>
    <n v="523"/>
    <s v="523 Mullsjö VC Bra Liv"/>
    <x v="4"/>
    <n v="548"/>
    <n v="85"/>
    <n v="18"/>
    <n v="9"/>
    <n v="4"/>
    <n v="1"/>
    <x v="0"/>
    <n v="8"/>
    <n v="15"/>
    <n v="1605.75"/>
    <n v="11.209715086408222"/>
    <n v="5.604857543204111"/>
    <n v="2.4910477969796045"/>
    <n v="0.62276194924490114"/>
    <n v="0.22222222222222221"/>
    <n v="0.1111111111111111"/>
  </r>
  <r>
    <x v="13"/>
    <n v="523"/>
    <s v="523 Mullsjö VC Bra Liv"/>
    <x v="5"/>
    <n v="609"/>
    <n v="82"/>
    <n v="17"/>
    <n v="9"/>
    <n v="2"/>
    <n v="4"/>
    <x v="0"/>
    <n v="9"/>
    <n v="15"/>
    <n v="1583.3333333333333"/>
    <n v="10.736842105263159"/>
    <n v="5.6842105263157903"/>
    <n v="1.263157894736842"/>
    <n v="2.5263157894736841"/>
    <n v="0.11764705882352941"/>
    <n v="0.44444444444444442"/>
  </r>
  <r>
    <x v="13"/>
    <n v="523"/>
    <s v="523 Mullsjö VC Bra Liv"/>
    <x v="6"/>
    <n v="543"/>
    <n v="88"/>
    <n v="19"/>
    <n v="3"/>
    <n v="4"/>
    <n v="1"/>
    <x v="0"/>
    <n v="10"/>
    <n v="15"/>
    <n v="1585.75"/>
    <n v="11.981712123600818"/>
    <n v="1.8918492826738138"/>
    <n v="2.5224657102317516"/>
    <n v="0.6306164275579379"/>
    <n v="0.21052631578947367"/>
    <n v="0.33333333333333331"/>
  </r>
  <r>
    <x v="14"/>
    <n v="525"/>
    <s v="525 Gränna VC Bra Liv"/>
    <x v="0"/>
    <n v="661"/>
    <n v="81"/>
    <n v="25"/>
    <n v="18"/>
    <n v="5"/>
    <n v="6"/>
    <x v="0"/>
    <n v="4"/>
    <n v="16"/>
    <n v="1409.8333333333333"/>
    <n v="17.732592505024236"/>
    <n v="12.76746660361745"/>
    <n v="3.5465185010048472"/>
    <n v="4.2558222012058158"/>
    <n v="0.2"/>
    <n v="0.33333333333333331"/>
  </r>
  <r>
    <x v="14"/>
    <n v="525"/>
    <s v="525 Gränna VC Bra Liv"/>
    <x v="1"/>
    <n v="568"/>
    <n v="75"/>
    <n v="22"/>
    <n v="5"/>
    <n v="6"/>
    <n v="1"/>
    <x v="0"/>
    <n v="5"/>
    <n v="16"/>
    <n v="1468.5"/>
    <n v="14.9812734082397"/>
    <n v="3.4048348655090228"/>
    <n v="4.0858018386108279"/>
    <n v="0.68096697310180454"/>
    <n v="0.27272727272727271"/>
    <n v="0.2"/>
  </r>
  <r>
    <x v="14"/>
    <n v="525"/>
    <s v="525 Gränna VC Bra Liv"/>
    <x v="2"/>
    <n v="517"/>
    <n v="73"/>
    <n v="14"/>
    <n v="7"/>
    <n v="3"/>
    <n v="0"/>
    <x v="0"/>
    <n v="6"/>
    <n v="16"/>
    <n v="1518.8333333333333"/>
    <n v="9.2176012290134981"/>
    <n v="4.608800614506749"/>
    <n v="1.975200263360035"/>
    <n v="0"/>
    <n v="0.21428571428571427"/>
    <n v="0"/>
  </r>
  <r>
    <x v="14"/>
    <n v="525"/>
    <s v="525 Gränna VC Bra Liv"/>
    <x v="3"/>
    <n v="493"/>
    <n v="57"/>
    <n v="17"/>
    <n v="15"/>
    <n v="3"/>
    <n v="3"/>
    <x v="0"/>
    <n v="7"/>
    <n v="16"/>
    <n v="1540.5833333333333"/>
    <n v="11.034781197598313"/>
    <n v="9.7365716449396871"/>
    <n v="1.9473143289879375"/>
    <n v="1.9473143289879375"/>
    <n v="0.17647058823529413"/>
    <n v="0.2"/>
  </r>
  <r>
    <x v="14"/>
    <n v="525"/>
    <s v="525 Gränna VC Bra Liv"/>
    <x v="4"/>
    <n v="537"/>
    <n v="71"/>
    <n v="16"/>
    <n v="5"/>
    <n v="4"/>
    <n v="2"/>
    <x v="0"/>
    <n v="8"/>
    <n v="16"/>
    <n v="1559.9166666666667"/>
    <n v="10.256958170842458"/>
    <n v="3.2052994283882685"/>
    <n v="2.5642395427106144"/>
    <n v="1.2821197713553072"/>
    <n v="0.25"/>
    <n v="0.4"/>
  </r>
  <r>
    <x v="14"/>
    <n v="525"/>
    <s v="525 Gränna VC Bra Liv"/>
    <x v="5"/>
    <n v="491"/>
    <n v="49"/>
    <n v="19"/>
    <n v="7"/>
    <n v="2"/>
    <n v="2"/>
    <x v="0"/>
    <n v="9"/>
    <n v="16"/>
    <n v="1569.4166666666667"/>
    <n v="12.106408962990496"/>
    <n v="4.4602559337333405"/>
    <n v="1.2743588382095259"/>
    <n v="1.2743588382095259"/>
    <n v="0.10526315789473684"/>
    <n v="0.2857142857142857"/>
  </r>
  <r>
    <x v="14"/>
    <n v="525"/>
    <s v="525 Gränna VC Bra Liv"/>
    <x v="6"/>
    <n v="405"/>
    <n v="49"/>
    <n v="17"/>
    <n v="7"/>
    <n v="5"/>
    <n v="1"/>
    <x v="0"/>
    <n v="10"/>
    <n v="16"/>
    <n v="1596"/>
    <n v="10.651629072681704"/>
    <n v="4.3859649122807012"/>
    <n v="3.132832080200501"/>
    <n v="0.62656641604010022"/>
    <n v="0.29411764705882354"/>
    <n v="0.14285714285714285"/>
  </r>
  <r>
    <x v="15"/>
    <n v="527"/>
    <s v="527 Bankeryd VC Bra Liv"/>
    <x v="0"/>
    <n v="665"/>
    <n v="104"/>
    <n v="13"/>
    <n v="9"/>
    <n v="3"/>
    <n v="3"/>
    <x v="0"/>
    <n v="4"/>
    <n v="17"/>
    <n v="1780.0833333333333"/>
    <n v="7.3030288844155242"/>
    <n v="5.055943073826132"/>
    <n v="1.685314357942044"/>
    <n v="1.685314357942044"/>
    <n v="0.23076923076923078"/>
    <n v="0.33333333333333331"/>
  </r>
  <r>
    <x v="15"/>
    <n v="527"/>
    <s v="527 Bankeryd VC Bra Liv"/>
    <x v="1"/>
    <n v="692"/>
    <n v="100"/>
    <n v="17"/>
    <n v="10"/>
    <n v="5"/>
    <n v="3"/>
    <x v="0"/>
    <n v="5"/>
    <n v="17"/>
    <n v="1799.75"/>
    <n v="9.445756355049312"/>
    <n v="5.5563272676760658"/>
    <n v="2.7781636338380329"/>
    <n v="1.6668981803028198"/>
    <n v="0.29411764705882354"/>
    <n v="0.3"/>
  </r>
  <r>
    <x v="15"/>
    <n v="527"/>
    <s v="527 Bankeryd VC Bra Liv"/>
    <x v="2"/>
    <n v="617"/>
    <n v="78"/>
    <n v="16"/>
    <n v="14"/>
    <n v="1"/>
    <n v="5"/>
    <x v="0"/>
    <n v="6"/>
    <n v="17"/>
    <n v="1797.75"/>
    <n v="8.9000139062717274"/>
    <n v="7.7875121679877628"/>
    <n v="0.55625086914198296"/>
    <n v="2.781254345709915"/>
    <n v="6.25E-2"/>
    <n v="0.35714285714285715"/>
  </r>
  <r>
    <x v="15"/>
    <n v="527"/>
    <s v="527 Bankeryd VC Bra Liv"/>
    <x v="3"/>
    <n v="606"/>
    <n v="84"/>
    <n v="26"/>
    <n v="9"/>
    <n v="9"/>
    <n v="2"/>
    <x v="0"/>
    <n v="7"/>
    <n v="17"/>
    <n v="1803.8333333333333"/>
    <n v="14.413748498567864"/>
    <n v="4.9893744802734918"/>
    <n v="4.9893744802734918"/>
    <n v="1.1087498845052204"/>
    <n v="0.34615384615384615"/>
    <n v="0.22222222222222221"/>
  </r>
  <r>
    <x v="15"/>
    <n v="527"/>
    <s v="527 Bankeryd VC Bra Liv"/>
    <x v="4"/>
    <n v="652"/>
    <n v="106"/>
    <n v="25"/>
    <n v="9"/>
    <n v="6"/>
    <n v="3"/>
    <x v="0"/>
    <n v="8"/>
    <n v="17"/>
    <n v="1815.6666666666667"/>
    <n v="13.76904718193501"/>
    <n v="4.9568569854966036"/>
    <n v="3.3045713236644021"/>
    <n v="1.652285661832201"/>
    <n v="0.24"/>
    <n v="0.33333333333333331"/>
  </r>
  <r>
    <x v="15"/>
    <n v="527"/>
    <s v="527 Bankeryd VC Bra Liv"/>
    <x v="5"/>
    <n v="561"/>
    <n v="66"/>
    <n v="28"/>
    <n v="5"/>
    <n v="4"/>
    <n v="1"/>
    <x v="0"/>
    <n v="9"/>
    <n v="17"/>
    <n v="1846"/>
    <n v="15.167930660888407"/>
    <n v="2.7085590465872156"/>
    <n v="2.1668472372697725"/>
    <n v="0.54171180931744312"/>
    <n v="0.14285714285714285"/>
    <n v="0.2"/>
  </r>
  <r>
    <x v="15"/>
    <n v="527"/>
    <s v="527 Bankeryd VC Bra Liv"/>
    <x v="6"/>
    <n v="546"/>
    <n v="66"/>
    <n v="12"/>
    <n v="6"/>
    <n v="0"/>
    <n v="2"/>
    <x v="0"/>
    <n v="10"/>
    <n v="17"/>
    <n v="1886.4166666666667"/>
    <n v="6.361266952334673"/>
    <n v="3.1806334761673365"/>
    <n v="0"/>
    <n v="1.0602111587224454"/>
    <n v="0"/>
    <n v="0.33333333333333331"/>
  </r>
  <r>
    <x v="16"/>
    <n v="528"/>
    <s v="528 Norrahammar VC Bra Liv"/>
    <x v="0"/>
    <n v="595"/>
    <n v="78"/>
    <n v="19"/>
    <n v="7"/>
    <n v="1"/>
    <n v="1"/>
    <x v="0"/>
    <n v="4"/>
    <n v="18"/>
    <n v="1778.8333333333333"/>
    <n v="10.681158062400451"/>
    <n v="3.9351634966738498"/>
    <n v="0.56216621381054999"/>
    <n v="0.56216621381054999"/>
    <n v="5.2631578947368418E-2"/>
    <n v="0.14285714285714285"/>
  </r>
  <r>
    <x v="16"/>
    <n v="528"/>
    <s v="528 Norrahammar VC Bra Liv"/>
    <x v="1"/>
    <n v="664"/>
    <n v="79"/>
    <n v="24"/>
    <n v="5"/>
    <n v="2"/>
    <n v="0"/>
    <x v="0"/>
    <n v="5"/>
    <n v="18"/>
    <n v="1822.5833333333333"/>
    <n v="13.168122170911253"/>
    <n v="2.7433587856065107"/>
    <n v="1.0973435142426045"/>
    <n v="0"/>
    <n v="8.3333333333333329E-2"/>
    <n v="0"/>
  </r>
  <r>
    <x v="16"/>
    <n v="528"/>
    <s v="528 Norrahammar VC Bra Liv"/>
    <x v="2"/>
    <n v="707"/>
    <n v="104"/>
    <n v="20"/>
    <n v="26"/>
    <n v="5"/>
    <n v="8"/>
    <x v="0"/>
    <n v="6"/>
    <n v="18"/>
    <n v="1836.4166666666667"/>
    <n v="10.890774606343875"/>
    <n v="14.158006988247038"/>
    <n v="2.7226936515859688"/>
    <n v="4.3563098425375504"/>
    <n v="0.25"/>
    <n v="0.30769230769230771"/>
  </r>
  <r>
    <x v="16"/>
    <n v="528"/>
    <s v="528 Norrahammar VC Bra Liv"/>
    <x v="3"/>
    <n v="660"/>
    <n v="97"/>
    <n v="22"/>
    <n v="15"/>
    <n v="1"/>
    <n v="2"/>
    <x v="0"/>
    <n v="7"/>
    <n v="18"/>
    <n v="1823.1666666666667"/>
    <n v="12.066916537160617"/>
    <n v="8.2274430935186036"/>
    <n v="0.54849620623457351"/>
    <n v="1.096992412469147"/>
    <n v="4.5454545454545456E-2"/>
    <n v="0.13333333333333333"/>
  </r>
  <r>
    <x v="16"/>
    <n v="528"/>
    <s v="528 Norrahammar VC Bra Liv"/>
    <x v="4"/>
    <n v="649"/>
    <n v="94"/>
    <n v="22"/>
    <n v="16"/>
    <n v="5"/>
    <n v="3"/>
    <x v="0"/>
    <n v="8"/>
    <n v="18"/>
    <n v="1815.4166666666667"/>
    <n v="12.118430112462704"/>
    <n v="8.8134037181546923"/>
    <n v="2.7541886619233416"/>
    <n v="1.652513197154005"/>
    <n v="0.22727272727272727"/>
    <n v="0.1875"/>
  </r>
  <r>
    <x v="16"/>
    <n v="528"/>
    <s v="528 Norrahammar VC Bra Liv"/>
    <x v="5"/>
    <n v="590"/>
    <n v="78"/>
    <n v="17"/>
    <n v="14"/>
    <n v="8"/>
    <n v="2"/>
    <x v="0"/>
    <n v="9"/>
    <n v="18"/>
    <n v="1826.9166666666667"/>
    <n v="9.3052958080554653"/>
    <n v="7.6631847831045024"/>
    <n v="4.3789627332025729"/>
    <n v="1.0947406833006432"/>
    <n v="0.47058823529411764"/>
    <n v="0.14285714285714285"/>
  </r>
  <r>
    <x v="16"/>
    <n v="528"/>
    <s v="528 Norrahammar VC Bra Liv"/>
    <x v="6"/>
    <n v="533"/>
    <n v="93"/>
    <n v="33"/>
    <n v="5"/>
    <n v="5"/>
    <n v="0"/>
    <x v="0"/>
    <n v="10"/>
    <n v="18"/>
    <n v="1816.4166666666667"/>
    <n v="18.167637748313986"/>
    <n v="2.7526723861081801"/>
    <n v="2.7526723861081801"/>
    <n v="0"/>
    <n v="0.15151515151515152"/>
    <n v="0"/>
  </r>
  <r>
    <x v="17"/>
    <n v="529"/>
    <s v="529 Öxnehaga VC Hva Bra Liv"/>
    <x v="0"/>
    <n v="490"/>
    <n v="64"/>
    <n v="18"/>
    <n v="15"/>
    <n v="1"/>
    <n v="4"/>
    <x v="0"/>
    <n v="4"/>
    <n v="19"/>
    <n v="1141.4166666666667"/>
    <n v="15.769876615317223"/>
    <n v="13.141563846097686"/>
    <n v="0.87610425640651224"/>
    <n v="3.504417025626049"/>
    <n v="5.5555555555555552E-2"/>
    <n v="0.26666666666666666"/>
  </r>
  <r>
    <x v="17"/>
    <n v="529"/>
    <s v="529 Öxnehaga VC Hva Bra Liv"/>
    <x v="1"/>
    <n v="521"/>
    <n v="86"/>
    <n v="20"/>
    <n v="10"/>
    <n v="6"/>
    <n v="4"/>
    <x v="0"/>
    <n v="5"/>
    <n v="19"/>
    <n v="1135.1666666666667"/>
    <n v="17.618558214652769"/>
    <n v="8.8092791073263843"/>
    <n v="5.2855674643958297"/>
    <n v="3.5237116429305533"/>
    <n v="0.3"/>
    <n v="0.4"/>
  </r>
  <r>
    <x v="17"/>
    <n v="529"/>
    <s v="529 Öxnehaga VC Hva Bra Liv"/>
    <x v="2"/>
    <n v="493"/>
    <n v="54"/>
    <n v="20"/>
    <n v="5"/>
    <n v="2"/>
    <n v="0"/>
    <x v="0"/>
    <n v="6"/>
    <n v="19"/>
    <n v="1120.5"/>
    <n v="17.849174475680499"/>
    <n v="4.4622936189201248"/>
    <n v="1.7849174475680498"/>
    <n v="0"/>
    <n v="0.1"/>
    <n v="0"/>
  </r>
  <r>
    <x v="17"/>
    <n v="529"/>
    <s v="529 Öxnehaga VC Hva Bra Liv"/>
    <x v="3"/>
    <n v="419"/>
    <n v="57"/>
    <n v="17"/>
    <n v="22"/>
    <n v="2"/>
    <n v="10"/>
    <x v="0"/>
    <n v="7"/>
    <n v="19"/>
    <n v="1104.5"/>
    <n v="15.391579900407425"/>
    <n v="19.918515165233138"/>
    <n v="1.8107741059302851"/>
    <n v="9.0538705296514248"/>
    <n v="0.11764705882352941"/>
    <n v="0.45454545454545453"/>
  </r>
  <r>
    <x v="17"/>
    <n v="529"/>
    <s v="529 Öxnehaga VC Hva Bra Liv"/>
    <x v="4"/>
    <n v="398"/>
    <n v="47"/>
    <n v="22"/>
    <n v="5"/>
    <n v="6"/>
    <n v="0"/>
    <x v="0"/>
    <n v="8"/>
    <n v="19"/>
    <n v="1088.1666666666667"/>
    <n v="20.217491193138304"/>
    <n v="4.5948843620768871"/>
    <n v="5.5138612344922651"/>
    <n v="0"/>
    <n v="0.27272727272727271"/>
    <n v="0"/>
  </r>
  <r>
    <x v="17"/>
    <n v="529"/>
    <s v="529 Öxnehaga VC Hva Bra Liv"/>
    <x v="5"/>
    <n v="416"/>
    <n v="71"/>
    <n v="23"/>
    <n v="9"/>
    <n v="8"/>
    <n v="3"/>
    <x v="0"/>
    <n v="9"/>
    <n v="19"/>
    <n v="1054.5"/>
    <n v="21.811284969179706"/>
    <n v="8.5348506401137989"/>
    <n v="7.5865339023233762"/>
    <n v="2.8449502133712663"/>
    <n v="0.34782608695652173"/>
    <n v="0.33333333333333331"/>
  </r>
  <r>
    <x v="17"/>
    <n v="529"/>
    <s v="529 Öxnehaga VC Hva Bra Liv"/>
    <x v="6"/>
    <n v="353"/>
    <n v="50"/>
    <n v="17"/>
    <n v="1"/>
    <n v="4"/>
    <n v="0"/>
    <x v="0"/>
    <n v="10"/>
    <n v="19"/>
    <n v="993.16666666666663"/>
    <n v="17.116965933881527"/>
    <n v="1.0068803490518543"/>
    <n v="4.0275213962074172"/>
    <n v="0"/>
    <n v="0.23529411764705882"/>
    <n v="0"/>
  </r>
  <r>
    <x v="18"/>
    <n v="535"/>
    <s v="535 Landsbro VC Bra Liv"/>
    <x v="0"/>
    <n v="311"/>
    <n v="40"/>
    <n v="8"/>
    <n v="5"/>
    <n v="5"/>
    <n v="1"/>
    <x v="1"/>
    <n v="4"/>
    <n v="20"/>
    <n v="864.08333333333337"/>
    <n v="9.2583662841161143"/>
    <n v="5.7864789275725723"/>
    <n v="5.7864789275725723"/>
    <n v="1.1572957855145143"/>
    <n v="0.625"/>
    <n v="0.2"/>
  </r>
  <r>
    <x v="18"/>
    <n v="535"/>
    <s v="535 Landsbro VC Bra Liv"/>
    <x v="1"/>
    <n v="299"/>
    <n v="32"/>
    <n v="5"/>
    <n v="8"/>
    <n v="2"/>
    <n v="1"/>
    <x v="1"/>
    <n v="5"/>
    <n v="20"/>
    <n v="866.75"/>
    <n v="5.7686760888376121"/>
    <n v="9.2298817421401775"/>
    <n v="2.3074704355350444"/>
    <n v="1.1537352177675222"/>
    <n v="0.4"/>
    <n v="0.125"/>
  </r>
  <r>
    <x v="18"/>
    <n v="535"/>
    <s v="535 Landsbro VC Bra Liv"/>
    <x v="2"/>
    <n v="259"/>
    <n v="25"/>
    <n v="9"/>
    <n v="5"/>
    <n v="1"/>
    <n v="3"/>
    <x v="1"/>
    <n v="6"/>
    <n v="20"/>
    <n v="837.25"/>
    <n v="10.749477455957003"/>
    <n v="5.9719319199761127"/>
    <n v="1.1943863839952225"/>
    <n v="3.5831591519856674"/>
    <n v="0.1111111111111111"/>
    <n v="0.6"/>
  </r>
  <r>
    <x v="18"/>
    <n v="535"/>
    <s v="535 Landsbro VC Bra Liv"/>
    <x v="3"/>
    <n v="263"/>
    <n v="27"/>
    <n v="10"/>
    <n v="7"/>
    <n v="0"/>
    <n v="0"/>
    <x v="1"/>
    <n v="7"/>
    <n v="20"/>
    <n v="809.08333333333337"/>
    <n v="12.359666289010196"/>
    <n v="8.6517664023071372"/>
    <n v="0"/>
    <n v="0"/>
    <n v="0"/>
    <n v="0"/>
  </r>
  <r>
    <x v="18"/>
    <n v="535"/>
    <s v="535 Landsbro VC Bra Liv"/>
    <x v="4"/>
    <n v="225"/>
    <n v="26"/>
    <n v="11"/>
    <n v="2"/>
    <n v="2"/>
    <n v="0"/>
    <x v="1"/>
    <n v="8"/>
    <n v="20"/>
    <n v="794.75"/>
    <n v="13.84083044982699"/>
    <n v="2.5165146272412708"/>
    <n v="2.5165146272412708"/>
    <n v="0"/>
    <n v="0.18181818181818182"/>
    <n v="0"/>
  </r>
  <r>
    <x v="18"/>
    <n v="535"/>
    <s v="535 Landsbro VC Bra Liv"/>
    <x v="5"/>
    <n v="207"/>
    <n v="24"/>
    <n v="7"/>
    <n v="4"/>
    <n v="1"/>
    <n v="0"/>
    <x v="1"/>
    <n v="9"/>
    <n v="20"/>
    <n v="806.25"/>
    <n v="8.6821705426356584"/>
    <n v="4.9612403100775193"/>
    <n v="1.2403100775193798"/>
    <n v="0"/>
    <n v="0.14285714285714285"/>
    <n v="0"/>
  </r>
  <r>
    <x v="18"/>
    <n v="535"/>
    <s v="535 Landsbro VC Bra Liv"/>
    <x v="6"/>
    <n v="197"/>
    <n v="16"/>
    <n v="9"/>
    <n v="3"/>
    <n v="1"/>
    <n v="1"/>
    <x v="1"/>
    <n v="10"/>
    <n v="20"/>
    <n v="805.58333333333337"/>
    <n v="11.172028550739629"/>
    <n v="3.7240095169132097"/>
    <n v="1.2413365056377366"/>
    <n v="1.2413365056377366"/>
    <n v="0.1111111111111111"/>
    <n v="0.33333333333333331"/>
  </r>
  <r>
    <x v="19"/>
    <n v="537"/>
    <s v="537 Bodafors VC Bra Liv"/>
    <x v="0"/>
    <n v="439"/>
    <n v="53"/>
    <n v="21"/>
    <n v="3"/>
    <n v="9"/>
    <n v="0"/>
    <x v="1"/>
    <n v="4"/>
    <n v="21"/>
    <n v="1196.25"/>
    <n v="17.554858934169278"/>
    <n v="2.5078369905956115"/>
    <n v="7.523510971786834"/>
    <n v="0"/>
    <n v="0.42857142857142855"/>
    <n v="0"/>
  </r>
  <r>
    <x v="19"/>
    <n v="537"/>
    <s v="537 Bodafors VC Bra Liv"/>
    <x v="1"/>
    <n v="416"/>
    <n v="65"/>
    <n v="19"/>
    <n v="7"/>
    <n v="2"/>
    <n v="2"/>
    <x v="1"/>
    <n v="5"/>
    <n v="21"/>
    <n v="1193"/>
    <n v="15.92623637887678"/>
    <n v="5.8675607711651301"/>
    <n v="1.6764459346186085"/>
    <n v="1.6764459346186085"/>
    <n v="0.10526315789473684"/>
    <n v="0.2857142857142857"/>
  </r>
  <r>
    <x v="19"/>
    <n v="537"/>
    <s v="537 Bodafors VC Bra Liv"/>
    <x v="2"/>
    <n v="473"/>
    <n v="78"/>
    <n v="24"/>
    <n v="4"/>
    <n v="6"/>
    <n v="1"/>
    <x v="1"/>
    <n v="6"/>
    <n v="21"/>
    <n v="1203.8333333333333"/>
    <n v="19.93631455074069"/>
    <n v="3.3227190917901148"/>
    <n v="4.9840786376851725"/>
    <n v="0.83067977294752871"/>
    <n v="0.25"/>
    <n v="0.25"/>
  </r>
  <r>
    <x v="19"/>
    <n v="537"/>
    <s v="537 Bodafors VC Bra Liv"/>
    <x v="3"/>
    <n v="421"/>
    <n v="80"/>
    <n v="26"/>
    <n v="4"/>
    <n v="10"/>
    <n v="1"/>
    <x v="1"/>
    <n v="7"/>
    <n v="21"/>
    <n v="1196"/>
    <n v="21.739130434782609"/>
    <n v="3.3444816053511706"/>
    <n v="8.3612040133779253"/>
    <n v="0.83612040133779264"/>
    <n v="0.38461538461538464"/>
    <n v="0.25"/>
  </r>
  <r>
    <x v="19"/>
    <n v="537"/>
    <s v="537 Bodafors VC Bra Liv"/>
    <x v="4"/>
    <n v="393"/>
    <n v="54"/>
    <n v="18"/>
    <n v="6"/>
    <n v="3"/>
    <n v="1"/>
    <x v="1"/>
    <n v="8"/>
    <n v="21"/>
    <n v="1192.6666666666667"/>
    <n v="15.09223029625489"/>
    <n v="5.0307434320849636"/>
    <n v="2.5153717160424818"/>
    <n v="0.83845723868082722"/>
    <n v="0.16666666666666666"/>
    <n v="0.16666666666666666"/>
  </r>
  <r>
    <x v="19"/>
    <n v="537"/>
    <s v="537 Bodafors VC Bra Liv"/>
    <x v="5"/>
    <n v="377"/>
    <n v="49"/>
    <n v="18"/>
    <n v="3"/>
    <n v="5"/>
    <n v="0"/>
    <x v="1"/>
    <n v="9"/>
    <n v="21"/>
    <n v="1184.1666666666667"/>
    <n v="15.200562983814216"/>
    <n v="2.5334271639690358"/>
    <n v="4.2223786066150595"/>
    <n v="0"/>
    <n v="0.27777777777777779"/>
    <n v="0"/>
  </r>
  <r>
    <x v="19"/>
    <n v="537"/>
    <s v="537 Bodafors VC Bra Liv"/>
    <x v="6"/>
    <n v="368"/>
    <n v="48"/>
    <n v="17"/>
    <n v="3"/>
    <n v="2"/>
    <n v="0"/>
    <x v="1"/>
    <n v="10"/>
    <n v="21"/>
    <n v="1191.4166666666667"/>
    <n v="14.26872770511296"/>
    <n v="2.5180107714905224"/>
    <n v="1.6786738476603482"/>
    <n v="0"/>
    <n v="0.11764705882352941"/>
    <n v="0"/>
  </r>
  <r>
    <x v="20"/>
    <n v="540"/>
    <s v="540 Vråen VC Värnamo Bra Liv"/>
    <x v="0"/>
    <n v="1241"/>
    <n v="192"/>
    <n v="46"/>
    <n v="15"/>
    <n v="8"/>
    <n v="2"/>
    <x v="2"/>
    <n v="4"/>
    <n v="22"/>
    <n v="2598.9166666666665"/>
    <n v="17.699682560041044"/>
    <n v="5.7716356174046881"/>
    <n v="3.0782056626158338"/>
    <n v="0.76955141565395846"/>
    <n v="0.17391304347826086"/>
    <n v="0.13333333333333333"/>
  </r>
  <r>
    <x v="20"/>
    <n v="540"/>
    <s v="540 Vråen VC Värnamo Bra Liv"/>
    <x v="1"/>
    <n v="1111"/>
    <n v="189"/>
    <n v="44"/>
    <n v="16"/>
    <n v="10"/>
    <n v="6"/>
    <x v="2"/>
    <n v="5"/>
    <n v="22"/>
    <n v="2525"/>
    <n v="17.425742574257427"/>
    <n v="6.3366336633663369"/>
    <n v="3.9603960396039604"/>
    <n v="2.3762376237623761"/>
    <n v="0.22727272727272727"/>
    <n v="0.375"/>
  </r>
  <r>
    <x v="20"/>
    <n v="540"/>
    <s v="540 Vråen VC Värnamo Bra Liv"/>
    <x v="2"/>
    <n v="1053"/>
    <n v="168"/>
    <n v="27"/>
    <n v="22"/>
    <n v="5"/>
    <n v="6"/>
    <x v="2"/>
    <n v="6"/>
    <n v="22"/>
    <n v="2511.3333333333335"/>
    <n v="10.751260950358374"/>
    <n v="8.76028670029201"/>
    <n v="1.9909742500663656"/>
    <n v="2.3891691000796391"/>
    <n v="0.18518518518518517"/>
    <n v="0.27272727272727271"/>
  </r>
  <r>
    <x v="20"/>
    <n v="540"/>
    <s v="540 Vråen VC Värnamo Bra Liv"/>
    <x v="3"/>
    <n v="973"/>
    <n v="135"/>
    <n v="43"/>
    <n v="17"/>
    <n v="11"/>
    <n v="5"/>
    <x v="2"/>
    <n v="7"/>
    <n v="22"/>
    <n v="2515.9166666666665"/>
    <n v="17.091186115067405"/>
    <n v="6.7569805571196717"/>
    <n v="4.3721638899009641"/>
    <n v="1.9873472226822564"/>
    <n v="0.2558139534883721"/>
    <n v="0.29411764705882354"/>
  </r>
  <r>
    <x v="20"/>
    <n v="540"/>
    <s v="540 Vråen VC Värnamo Bra Liv"/>
    <x v="4"/>
    <n v="1045"/>
    <n v="175"/>
    <n v="52"/>
    <n v="28"/>
    <n v="13"/>
    <n v="11"/>
    <x v="2"/>
    <n v="8"/>
    <n v="22"/>
    <n v="2562.9166666666665"/>
    <n v="20.289383840026012"/>
    <n v="10.925052836937084"/>
    <n v="5.0723459600065031"/>
    <n v="4.2919850430824251"/>
    <n v="0.25"/>
    <n v="0.39285714285714285"/>
  </r>
  <r>
    <x v="20"/>
    <n v="540"/>
    <s v="540 Vråen VC Värnamo Bra Liv"/>
    <x v="5"/>
    <n v="1047"/>
    <n v="189"/>
    <n v="36"/>
    <n v="26"/>
    <n v="11"/>
    <n v="13"/>
    <x v="2"/>
    <n v="9"/>
    <n v="22"/>
    <n v="2596.9166666666665"/>
    <n v="13.862593460193178"/>
    <n v="10.011873054583962"/>
    <n v="4.2357924461701373"/>
    <n v="5.0059365272919809"/>
    <n v="0.30555555555555558"/>
    <n v="0.5"/>
  </r>
  <r>
    <x v="20"/>
    <n v="540"/>
    <s v="540 Vråen VC Värnamo Bra Liv"/>
    <x v="6"/>
    <n v="820"/>
    <n v="135"/>
    <n v="23"/>
    <n v="16"/>
    <n v="6"/>
    <n v="6"/>
    <x v="2"/>
    <n v="10"/>
    <n v="22"/>
    <n v="2618.5"/>
    <n v="8.7836547641779639"/>
    <n v="6.1103685316020622"/>
    <n v="2.2913881993507732"/>
    <n v="2.2913881993507732"/>
    <n v="0.2608695652173913"/>
    <n v="0.375"/>
  </r>
  <r>
    <x v="21"/>
    <n v="541"/>
    <s v="541 Väster VC Värnamo Bra Liv"/>
    <x v="0"/>
    <n v="896"/>
    <n v="131"/>
    <n v="31"/>
    <n v="16"/>
    <n v="7"/>
    <n v="2"/>
    <x v="2"/>
    <n v="4"/>
    <n v="23"/>
    <n v="2012.8333333333333"/>
    <n v="15.401175788689246"/>
    <n v="7.9489939554525133"/>
    <n v="3.4776848555104745"/>
    <n v="0.99362424443156416"/>
    <n v="0.22580645161290322"/>
    <n v="0.125"/>
  </r>
  <r>
    <x v="21"/>
    <n v="541"/>
    <s v="541 Väster VC Värnamo Bra Liv"/>
    <x v="1"/>
    <n v="869"/>
    <n v="143"/>
    <n v="35"/>
    <n v="10"/>
    <n v="7"/>
    <n v="3"/>
    <x v="2"/>
    <n v="5"/>
    <n v="23"/>
    <n v="1998"/>
    <n v="17.517517517517518"/>
    <n v="5.005005005005005"/>
    <n v="3.5035035035035036"/>
    <n v="1.5015015015015014"/>
    <n v="0.2"/>
    <n v="0.3"/>
  </r>
  <r>
    <x v="21"/>
    <n v="541"/>
    <s v="541 Väster VC Värnamo Bra Liv"/>
    <x v="2"/>
    <n v="770"/>
    <n v="122"/>
    <n v="34"/>
    <n v="13"/>
    <n v="6"/>
    <n v="4"/>
    <x v="2"/>
    <n v="6"/>
    <n v="23"/>
    <n v="1994.5833333333333"/>
    <n v="17.046166701483184"/>
    <n v="6.5176519740965118"/>
    <n v="3.0081470649676207"/>
    <n v="2.0054313766450802"/>
    <n v="0.17647058823529413"/>
    <n v="0.30769230769230771"/>
  </r>
  <r>
    <x v="21"/>
    <n v="541"/>
    <s v="541 Väster VC Värnamo Bra Liv"/>
    <x v="3"/>
    <n v="720"/>
    <n v="100"/>
    <n v="37"/>
    <n v="22"/>
    <n v="8"/>
    <n v="6"/>
    <x v="2"/>
    <n v="7"/>
    <n v="23"/>
    <n v="2028"/>
    <n v="18.244575936883628"/>
    <n v="10.848126232741617"/>
    <n v="3.9447731755424065"/>
    <n v="2.9585798816568047"/>
    <n v="0.21621621621621623"/>
    <n v="0.27272727272727271"/>
  </r>
  <r>
    <x v="21"/>
    <n v="541"/>
    <s v="541 Väster VC Värnamo Bra Liv"/>
    <x v="4"/>
    <n v="738"/>
    <n v="129"/>
    <n v="39"/>
    <n v="15"/>
    <n v="13"/>
    <n v="6"/>
    <x v="2"/>
    <n v="8"/>
    <n v="23"/>
    <n v="2082.0833333333335"/>
    <n v="18.731238743245946"/>
    <n v="7.2043225935561335"/>
    <n v="6.2437462477486489"/>
    <n v="2.8817290374224531"/>
    <n v="0.33333333333333331"/>
    <n v="0.4"/>
  </r>
  <r>
    <x v="21"/>
    <n v="541"/>
    <s v="541 Väster VC Värnamo Bra Liv"/>
    <x v="5"/>
    <n v="777"/>
    <n v="115"/>
    <n v="28"/>
    <n v="11"/>
    <n v="9"/>
    <n v="1"/>
    <x v="2"/>
    <n v="9"/>
    <n v="23"/>
    <n v="2101.6666666666665"/>
    <n v="13.322759714512292"/>
    <n v="5.2339413164155433"/>
    <n v="4.2823156225218089"/>
    <n v="0.4758128469468676"/>
    <n v="0.32142857142857145"/>
    <n v="9.0909090909090912E-2"/>
  </r>
  <r>
    <x v="21"/>
    <n v="541"/>
    <s v="541 Väster VC Värnamo Bra Liv"/>
    <x v="6"/>
    <n v="720"/>
    <n v="129"/>
    <n v="22"/>
    <n v="9"/>
    <n v="4"/>
    <n v="3"/>
    <x v="2"/>
    <n v="10"/>
    <n v="23"/>
    <n v="2129.4166666666665"/>
    <n v="10.331467929401636"/>
    <n v="4.2265096074824875"/>
    <n v="1.8784487144366611"/>
    <n v="1.4088365358274959"/>
    <n v="0.18181818181818182"/>
    <n v="0.33333333333333331"/>
  </r>
  <r>
    <x v="22"/>
    <n v="542"/>
    <s v="542 Rydaholm VC Bra Liv"/>
    <x v="0"/>
    <n v="252"/>
    <n v="38"/>
    <n v="6"/>
    <n v="4"/>
    <n v="2"/>
    <n v="0"/>
    <x v="2"/>
    <n v="4"/>
    <n v="24"/>
    <n v="722.08333333333337"/>
    <n v="8.3092902481246398"/>
    <n v="5.5395268320830926"/>
    <n v="2.7697634160415463"/>
    <n v="0"/>
    <n v="0.33333333333333331"/>
    <n v="0"/>
  </r>
  <r>
    <x v="22"/>
    <n v="542"/>
    <s v="542 Rydaholm VC Bra Liv"/>
    <x v="1"/>
    <n v="253"/>
    <n v="36"/>
    <n v="7"/>
    <n v="3"/>
    <n v="2"/>
    <n v="0"/>
    <x v="2"/>
    <n v="5"/>
    <n v="24"/>
    <n v="720.5"/>
    <n v="9.7154753643303255"/>
    <n v="4.1637751561415683"/>
    <n v="2.7758501040943786"/>
    <n v="0"/>
    <n v="0.2857142857142857"/>
    <n v="0"/>
  </r>
  <r>
    <x v="22"/>
    <n v="542"/>
    <s v="542 Rydaholm VC Bra Liv"/>
    <x v="2"/>
    <n v="267"/>
    <n v="48"/>
    <n v="11"/>
    <n v="1"/>
    <n v="2"/>
    <n v="0"/>
    <x v="2"/>
    <n v="6"/>
    <n v="24"/>
    <n v="741.16666666666663"/>
    <n v="14.841466156959749"/>
    <n v="1.34922419608725"/>
    <n v="2.6984483921744999"/>
    <n v="0"/>
    <n v="0.18181818181818182"/>
    <n v="0"/>
  </r>
  <r>
    <x v="22"/>
    <n v="542"/>
    <s v="542 Rydaholm VC Bra Liv"/>
    <x v="3"/>
    <n v="214"/>
    <n v="21"/>
    <n v="10"/>
    <n v="3"/>
    <n v="0"/>
    <n v="0"/>
    <x v="2"/>
    <n v="7"/>
    <n v="24"/>
    <n v="766.41666666666663"/>
    <n v="13.047732956398827"/>
    <n v="3.9143198869196483"/>
    <n v="0"/>
    <n v="0"/>
    <n v="0"/>
    <n v="0"/>
  </r>
  <r>
    <x v="22"/>
    <n v="542"/>
    <s v="542 Rydaholm VC Bra Liv"/>
    <x v="4"/>
    <n v="246"/>
    <n v="46"/>
    <n v="16"/>
    <n v="5"/>
    <n v="3"/>
    <n v="1"/>
    <x v="2"/>
    <n v="8"/>
    <n v="24"/>
    <n v="775.83333333333337"/>
    <n v="20.622986036519869"/>
    <n v="6.4446831364124595"/>
    <n v="3.8668098818474759"/>
    <n v="1.2889366272824918"/>
    <n v="0.1875"/>
    <n v="0.2"/>
  </r>
  <r>
    <x v="22"/>
    <n v="542"/>
    <s v="542 Rydaholm VC Bra Liv"/>
    <x v="5"/>
    <n v="276"/>
    <n v="37"/>
    <n v="15"/>
    <n v="5"/>
    <n v="1"/>
    <n v="0"/>
    <x v="2"/>
    <n v="9"/>
    <n v="24"/>
    <n v="774.33333333333337"/>
    <n v="19.371502367628064"/>
    <n v="6.4571674558760224"/>
    <n v="1.2914334911752046"/>
    <n v="0"/>
    <n v="6.6666666666666666E-2"/>
    <n v="0"/>
  </r>
  <r>
    <x v="22"/>
    <n v="542"/>
    <s v="542 Rydaholm VC Bra Liv"/>
    <x v="6"/>
    <n v="198"/>
    <n v="21"/>
    <n v="5"/>
    <n v="0"/>
    <n v="2"/>
    <n v="0"/>
    <x v="2"/>
    <n v="10"/>
    <n v="24"/>
    <n v="781.16666666666663"/>
    <n v="6.400682739492213"/>
    <n v="0"/>
    <n v="2.5602730957968851"/>
    <n v="0"/>
    <n v="0.4"/>
    <s v=""/>
  </r>
  <r>
    <x v="23"/>
    <n v="543"/>
    <s v="543 Gislaved VC Bra Liv"/>
    <x v="0"/>
    <n v="714"/>
    <n v="95"/>
    <n v="31"/>
    <n v="15"/>
    <n v="5"/>
    <n v="2"/>
    <x v="2"/>
    <n v="4"/>
    <n v="25"/>
    <n v="1940.1666666666667"/>
    <n v="15.978008762133838"/>
    <n v="7.731294562322824"/>
    <n v="2.5770981874409418"/>
    <n v="1.0308392749763764"/>
    <n v="0.16129032258064516"/>
    <n v="0.13333333333333333"/>
  </r>
  <r>
    <x v="23"/>
    <n v="543"/>
    <s v="543 Gislaved VC Bra Liv"/>
    <x v="1"/>
    <n v="792"/>
    <n v="91"/>
    <n v="25"/>
    <n v="14"/>
    <n v="4"/>
    <n v="4"/>
    <x v="2"/>
    <n v="5"/>
    <n v="25"/>
    <n v="2111.3333333333335"/>
    <n v="11.840858856962424"/>
    <n v="6.630880959898958"/>
    <n v="1.8945374171139879"/>
    <n v="1.8945374171139879"/>
    <n v="0.16"/>
    <n v="0.2857142857142857"/>
  </r>
  <r>
    <x v="23"/>
    <n v="543"/>
    <s v="543 Gislaved VC Bra Liv"/>
    <x v="2"/>
    <n v="762"/>
    <n v="84"/>
    <n v="26"/>
    <n v="9"/>
    <n v="1"/>
    <n v="1"/>
    <x v="2"/>
    <n v="6"/>
    <n v="25"/>
    <n v="2138.9166666666665"/>
    <n v="12.155686289788445"/>
    <n v="4.2077375618498465"/>
    <n v="0.46752639576109406"/>
    <n v="0.46752639576109406"/>
    <n v="3.8461538461538464E-2"/>
    <n v="0.1111111111111111"/>
  </r>
  <r>
    <x v="23"/>
    <n v="543"/>
    <s v="543 Gislaved VC Bra Liv"/>
    <x v="3"/>
    <n v="772"/>
    <n v="116"/>
    <n v="44"/>
    <n v="18"/>
    <n v="10"/>
    <n v="3"/>
    <x v="2"/>
    <n v="7"/>
    <n v="25"/>
    <n v="2203.0833333333335"/>
    <n v="19.972008926882776"/>
    <n v="8.1703672882702261"/>
    <n v="4.5390929379279035"/>
    <n v="1.3617278813783711"/>
    <n v="0.22727272727272727"/>
    <n v="0.16666666666666666"/>
  </r>
  <r>
    <x v="23"/>
    <n v="543"/>
    <s v="543 Gislaved VC Bra Liv"/>
    <x v="4"/>
    <n v="900"/>
    <n v="117"/>
    <n v="24"/>
    <n v="19"/>
    <n v="4"/>
    <n v="3"/>
    <x v="2"/>
    <n v="8"/>
    <n v="25"/>
    <n v="2742.5833333333335"/>
    <n v="8.7508735681079255"/>
    <n v="6.9277749080854418"/>
    <n v="1.4584789280179877"/>
    <n v="1.0938591960134907"/>
    <n v="0.16666666666666666"/>
    <n v="0.15789473684210525"/>
  </r>
  <r>
    <x v="23"/>
    <n v="543"/>
    <s v="543 Gislaved VC Bra Liv"/>
    <x v="5"/>
    <n v="996"/>
    <n v="139"/>
    <n v="23"/>
    <n v="18"/>
    <n v="5"/>
    <n v="8"/>
    <x v="2"/>
    <n v="9"/>
    <n v="25"/>
    <n v="3083.8333333333335"/>
    <n v="7.4582500135113214"/>
    <n v="5.8368913149219042"/>
    <n v="1.6213586985894179"/>
    <n v="2.5941739177430687"/>
    <n v="0.21739130434782608"/>
    <n v="0.44444444444444442"/>
  </r>
  <r>
    <x v="23"/>
    <n v="543"/>
    <s v="543 Gislaved VC Bra Liv"/>
    <x v="6"/>
    <n v="866"/>
    <n v="120"/>
    <n v="23"/>
    <n v="18"/>
    <n v="4"/>
    <n v="5"/>
    <x v="2"/>
    <n v="10"/>
    <n v="25"/>
    <n v="3051.75"/>
    <n v="7.5366592938477917"/>
    <n v="5.8982550995330554"/>
    <n v="1.3107233554517899"/>
    <n v="1.6384041943147374"/>
    <n v="0.17391304347826086"/>
    <n v="0.27777777777777779"/>
  </r>
  <r>
    <x v="24"/>
    <n v="545"/>
    <s v="545 Smålandsstenar VC Bra Liv"/>
    <x v="0"/>
    <n v="598"/>
    <n v="84"/>
    <n v="18"/>
    <n v="18"/>
    <n v="3"/>
    <n v="11"/>
    <x v="2"/>
    <n v="4"/>
    <n v="26"/>
    <n v="1524.0833333333333"/>
    <n v="11.810377822734978"/>
    <n v="11.810377822734978"/>
    <n v="1.968396303789163"/>
    <n v="7.2174531138935976"/>
    <n v="0.16666666666666666"/>
    <n v="0.61111111111111116"/>
  </r>
  <r>
    <x v="24"/>
    <n v="545"/>
    <s v="545 Smålandsstenar VC Bra Liv"/>
    <x v="1"/>
    <n v="630"/>
    <n v="73"/>
    <n v="30"/>
    <n v="14"/>
    <n v="6"/>
    <n v="1"/>
    <x v="2"/>
    <n v="5"/>
    <n v="26"/>
    <n v="1675.0833333333333"/>
    <n v="17.909556738470723"/>
    <n v="8.35779314461967"/>
    <n v="3.5819113476941449"/>
    <n v="0.59698522461569081"/>
    <n v="0.2"/>
    <n v="7.1428571428571425E-2"/>
  </r>
  <r>
    <x v="24"/>
    <n v="545"/>
    <s v="545 Smålandsstenar VC Bra Liv"/>
    <x v="2"/>
    <n v="580"/>
    <n v="67"/>
    <n v="19"/>
    <n v="4"/>
    <n v="6"/>
    <n v="0"/>
    <x v="2"/>
    <n v="6"/>
    <n v="26"/>
    <n v="1704.6666666666667"/>
    <n v="11.145874071177159"/>
    <n v="2.3464998044583494"/>
    <n v="3.5197497066875245"/>
    <n v="0"/>
    <n v="0.31578947368421051"/>
    <n v="0"/>
  </r>
  <r>
    <x v="24"/>
    <n v="545"/>
    <s v="545 Smålandsstenar VC Bra Liv"/>
    <x v="3"/>
    <n v="653"/>
    <n v="75"/>
    <n v="13"/>
    <n v="10"/>
    <n v="1"/>
    <n v="2"/>
    <x v="2"/>
    <n v="7"/>
    <n v="26"/>
    <n v="2059.75"/>
    <n v="6.3114455637820122"/>
    <n v="4.8549581259861636"/>
    <n v="0.48549581259861635"/>
    <n v="0.9709916251972327"/>
    <n v="7.6923076923076927E-2"/>
    <n v="0.2"/>
  </r>
  <r>
    <x v="24"/>
    <n v="545"/>
    <s v="545 Smålandsstenar VC Bra Liv"/>
    <x v="4"/>
    <n v="838"/>
    <n v="138"/>
    <n v="31"/>
    <n v="17"/>
    <n v="9"/>
    <n v="3"/>
    <x v="2"/>
    <n v="8"/>
    <n v="26"/>
    <n v="2409.1666666666665"/>
    <n v="12.867519889311659"/>
    <n v="7.0563818747838125"/>
    <n v="3.7357315807679008"/>
    <n v="1.2452438602559668"/>
    <n v="0.29032258064516131"/>
    <n v="0.17647058823529413"/>
  </r>
  <r>
    <x v="24"/>
    <n v="545"/>
    <s v="545 Smålandsstenar VC Bra Liv"/>
    <x v="5"/>
    <n v="744"/>
    <n v="87"/>
    <n v="20"/>
    <n v="10"/>
    <n v="3"/>
    <n v="2"/>
    <x v="2"/>
    <n v="9"/>
    <n v="26"/>
    <n v="2411.5"/>
    <n v="8.2935931992535767"/>
    <n v="4.1467965996267884"/>
    <n v="1.2440389798880365"/>
    <n v="0.82935931992535772"/>
    <n v="0.15"/>
    <n v="0.2"/>
  </r>
  <r>
    <x v="24"/>
    <n v="545"/>
    <s v="545 Smålandsstenar VC Bra Liv"/>
    <x v="6"/>
    <n v="756"/>
    <n v="122"/>
    <n v="34"/>
    <n v="18"/>
    <n v="14"/>
    <n v="2"/>
    <x v="2"/>
    <n v="10"/>
    <n v="26"/>
    <n v="2419.0833333333335"/>
    <n v="14.054910606634744"/>
    <n v="7.4408350270419232"/>
    <n v="5.7873161321437179"/>
    <n v="0.82675944744910257"/>
    <n v="0.41176470588235292"/>
    <n v="0.1111111111111111"/>
  </r>
  <r>
    <x v="25"/>
    <n v="547"/>
    <s v="547 Vaggeryd VC Bra Liv"/>
    <x v="0"/>
    <n v="588"/>
    <n v="79"/>
    <n v="10"/>
    <n v="14"/>
    <n v="4"/>
    <n v="3"/>
    <x v="2"/>
    <n v="4"/>
    <n v="27"/>
    <n v="1398.5"/>
    <n v="7.1505184125849119"/>
    <n v="10.010725777618877"/>
    <n v="2.8602073650339648"/>
    <n v="2.1451555237754736"/>
    <n v="0.4"/>
    <n v="0.21428571428571427"/>
  </r>
  <r>
    <x v="25"/>
    <n v="547"/>
    <s v="547 Vaggeryd VC Bra Liv"/>
    <x v="1"/>
    <n v="544"/>
    <n v="81"/>
    <n v="22"/>
    <n v="14"/>
    <n v="5"/>
    <n v="8"/>
    <x v="2"/>
    <n v="5"/>
    <n v="27"/>
    <n v="1375.75"/>
    <n v="15.991277485008178"/>
    <n v="10.176267490459749"/>
    <n v="3.6343812465927674"/>
    <n v="5.8150099945484284"/>
    <n v="0.22727272727272727"/>
    <n v="0.5714285714285714"/>
  </r>
  <r>
    <x v="25"/>
    <n v="547"/>
    <s v="547 Vaggeryd VC Bra Liv"/>
    <x v="2"/>
    <n v="536"/>
    <n v="63"/>
    <n v="20"/>
    <n v="3"/>
    <n v="3"/>
    <n v="0"/>
    <x v="2"/>
    <n v="6"/>
    <n v="27"/>
    <n v="1394.25"/>
    <n v="14.344629729245113"/>
    <n v="2.1516944593867668"/>
    <n v="2.1516944593867668"/>
    <n v="0"/>
    <n v="0.15"/>
    <n v="0"/>
  </r>
  <r>
    <x v="25"/>
    <n v="547"/>
    <s v="547 Vaggeryd VC Bra Liv"/>
    <x v="3"/>
    <n v="463"/>
    <n v="63"/>
    <n v="11"/>
    <n v="12"/>
    <n v="2"/>
    <n v="6"/>
    <x v="2"/>
    <n v="7"/>
    <n v="27"/>
    <n v="1401.75"/>
    <n v="7.847333690030319"/>
    <n v="8.5607276618512564"/>
    <n v="1.4267879436418762"/>
    <n v="4.2803638309256282"/>
    <n v="0.18181818181818182"/>
    <n v="0.5"/>
  </r>
  <r>
    <x v="25"/>
    <n v="547"/>
    <s v="547 Vaggeryd VC Bra Liv"/>
    <x v="4"/>
    <n v="520"/>
    <n v="56"/>
    <n v="19"/>
    <n v="7"/>
    <n v="3"/>
    <n v="2"/>
    <x v="2"/>
    <n v="8"/>
    <n v="27"/>
    <n v="1402.5"/>
    <n v="13.547237076648843"/>
    <n v="4.9910873440285206"/>
    <n v="2.1390374331550803"/>
    <n v="1.4260249554367201"/>
    <n v="0.15789473684210525"/>
    <n v="0.2857142857142857"/>
  </r>
  <r>
    <x v="25"/>
    <n v="547"/>
    <s v="547 Vaggeryd VC Bra Liv"/>
    <x v="5"/>
    <n v="462"/>
    <n v="70"/>
    <n v="20"/>
    <n v="4"/>
    <n v="4"/>
    <n v="1"/>
    <x v="2"/>
    <n v="9"/>
    <n v="27"/>
    <n v="1406.9166666666667"/>
    <n v="14.215483030267132"/>
    <n v="2.8430966060534266"/>
    <n v="2.8430966060534266"/>
    <n v="0.71077415151335666"/>
    <n v="0.2"/>
    <n v="0.25"/>
  </r>
  <r>
    <x v="25"/>
    <n v="547"/>
    <s v="547 Vaggeryd VC Bra Liv"/>
    <x v="6"/>
    <n v="461"/>
    <n v="59"/>
    <n v="13"/>
    <n v="7"/>
    <n v="3"/>
    <n v="1"/>
    <x v="2"/>
    <n v="10"/>
    <n v="27"/>
    <n v="1424.6666666666667"/>
    <n v="9.1249415067852127"/>
    <n v="4.913430042115114"/>
    <n v="2.1057557323350489"/>
    <n v="0.70191857744501629"/>
    <n v="0.23076923076923078"/>
    <n v="0.14285714285714285"/>
  </r>
  <r>
    <x v="26"/>
    <n v="548"/>
    <s v="548 Skillingaryd VC Bra Liv"/>
    <x v="0"/>
    <n v="418"/>
    <n v="56"/>
    <n v="16"/>
    <n v="3"/>
    <n v="5"/>
    <n v="0"/>
    <x v="2"/>
    <n v="4"/>
    <n v="28"/>
    <n v="1113.0833333333333"/>
    <n v="14.374485288612712"/>
    <n v="2.6952159916148837"/>
    <n v="4.4920266526914725"/>
    <n v="0"/>
    <n v="0.3125"/>
    <n v="0"/>
  </r>
  <r>
    <x v="26"/>
    <n v="548"/>
    <s v="548 Skillingaryd VC Bra Liv"/>
    <x v="1"/>
    <n v="429"/>
    <n v="54"/>
    <n v="13"/>
    <n v="2"/>
    <n v="3"/>
    <n v="0"/>
    <x v="2"/>
    <n v="5"/>
    <n v="28"/>
    <n v="1126.6666666666667"/>
    <n v="11.538461538461537"/>
    <n v="1.7751479289940828"/>
    <n v="2.6627218934911241"/>
    <n v="0"/>
    <n v="0.23076923076923078"/>
    <n v="0"/>
  </r>
  <r>
    <x v="26"/>
    <n v="548"/>
    <s v="548 Skillingaryd VC Bra Liv"/>
    <x v="2"/>
    <n v="386"/>
    <n v="52"/>
    <n v="10"/>
    <n v="1"/>
    <n v="3"/>
    <n v="0"/>
    <x v="2"/>
    <n v="6"/>
    <n v="28"/>
    <n v="1150.8333333333333"/>
    <n v="8.689355539464156"/>
    <n v="0.86893555394641564"/>
    <n v="2.6068066618392471"/>
    <n v="0"/>
    <n v="0.3"/>
    <n v="0"/>
  </r>
  <r>
    <x v="26"/>
    <n v="548"/>
    <s v="548 Skillingaryd VC Bra Liv"/>
    <x v="3"/>
    <n v="398"/>
    <n v="40"/>
    <n v="19"/>
    <n v="6"/>
    <n v="1"/>
    <n v="1"/>
    <x v="2"/>
    <n v="7"/>
    <n v="28"/>
    <n v="1176.6666666666667"/>
    <n v="16.147308781869686"/>
    <n v="5.0991501416430598"/>
    <n v="0.84985835694050993"/>
    <n v="0.84985835694050993"/>
    <n v="5.2631578947368418E-2"/>
    <n v="0.16666666666666666"/>
  </r>
  <r>
    <x v="26"/>
    <n v="548"/>
    <s v="548 Skillingaryd VC Bra Liv"/>
    <x v="4"/>
    <n v="376"/>
    <n v="45"/>
    <n v="16"/>
    <n v="5"/>
    <n v="3"/>
    <n v="0"/>
    <x v="2"/>
    <n v="8"/>
    <n v="28"/>
    <n v="1175.0833333333333"/>
    <n v="13.616055598893697"/>
    <n v="4.2550173746542805"/>
    <n v="2.5530104247925678"/>
    <n v="0"/>
    <n v="0.1875"/>
    <n v="0"/>
  </r>
  <r>
    <x v="26"/>
    <n v="548"/>
    <s v="548 Skillingaryd VC Bra Liv"/>
    <x v="5"/>
    <n v="355"/>
    <n v="43"/>
    <n v="14"/>
    <n v="5"/>
    <n v="4"/>
    <n v="1"/>
    <x v="2"/>
    <n v="9"/>
    <n v="28"/>
    <n v="1174.0833333333333"/>
    <n v="11.924196181418129"/>
    <n v="4.2586414933636165"/>
    <n v="3.4069131946908939"/>
    <n v="0.85172829867272348"/>
    <n v="0.2857142857142857"/>
    <n v="0.2"/>
  </r>
  <r>
    <x v="26"/>
    <n v="548"/>
    <s v="548 Skillingaryd VC Bra Liv"/>
    <x v="6"/>
    <n v="391"/>
    <n v="71"/>
    <n v="13"/>
    <n v="5"/>
    <n v="5"/>
    <n v="1"/>
    <x v="2"/>
    <n v="10"/>
    <n v="28"/>
    <n v="1198.6666666666667"/>
    <n v="10.845383759733036"/>
    <n v="4.1713014460511681"/>
    <n v="4.1713014460511681"/>
    <n v="0.83426028921023354"/>
    <n v="0.38461538461538464"/>
    <n v="0.2"/>
  </r>
  <r>
    <x v="27"/>
    <n v="549"/>
    <s v="549 Gnosjö VC Bra Liv"/>
    <x v="0"/>
    <n v="740"/>
    <n v="115"/>
    <n v="24"/>
    <n v="12"/>
    <n v="5"/>
    <n v="6"/>
    <x v="2"/>
    <n v="4"/>
    <n v="29"/>
    <n v="1776.0833333333333"/>
    <n v="13.512879463238399"/>
    <n v="6.7564397316191993"/>
    <n v="2.8151832215080002"/>
    <n v="3.3782198658095997"/>
    <n v="0.20833333333333334"/>
    <n v="0.5"/>
  </r>
  <r>
    <x v="27"/>
    <n v="549"/>
    <s v="549 Gnosjö VC Bra Liv"/>
    <x v="1"/>
    <n v="657"/>
    <n v="84"/>
    <n v="15"/>
    <n v="10"/>
    <n v="4"/>
    <n v="3"/>
    <x v="2"/>
    <n v="5"/>
    <n v="29"/>
    <n v="1842.25"/>
    <n v="8.1422173972045062"/>
    <n v="5.4281449314696699"/>
    <n v="2.1712579725878682"/>
    <n v="1.6284434794409011"/>
    <n v="0.26666666666666666"/>
    <n v="0.3"/>
  </r>
  <r>
    <x v="27"/>
    <n v="549"/>
    <s v="549 Gnosjö VC Bra Liv"/>
    <x v="2"/>
    <n v="673"/>
    <n v="88"/>
    <n v="13"/>
    <n v="10"/>
    <n v="4"/>
    <n v="1"/>
    <x v="2"/>
    <n v="6"/>
    <n v="29"/>
    <n v="1890.75"/>
    <n v="6.8755784741504691"/>
    <n v="5.2889065185772841"/>
    <n v="2.1155626074309137"/>
    <n v="0.52889065185772843"/>
    <n v="0.30769230769230771"/>
    <n v="0.1"/>
  </r>
  <r>
    <x v="27"/>
    <n v="549"/>
    <s v="549 Gnosjö VC Bra Liv"/>
    <x v="3"/>
    <n v="652"/>
    <n v="85"/>
    <n v="20"/>
    <n v="9"/>
    <n v="1"/>
    <n v="3"/>
    <x v="2"/>
    <n v="7"/>
    <n v="29"/>
    <n v="1929.9166666666667"/>
    <n v="10.363141759143314"/>
    <n v="4.6634137916144907"/>
    <n v="0.51815708795716564"/>
    <n v="1.5544712638714968"/>
    <n v="0.05"/>
    <n v="0.33333333333333331"/>
  </r>
  <r>
    <x v="27"/>
    <n v="549"/>
    <s v="549 Gnosjö VC Bra Liv"/>
    <x v="4"/>
    <n v="554"/>
    <n v="62"/>
    <n v="26"/>
    <n v="6"/>
    <n v="6"/>
    <n v="0"/>
    <x v="2"/>
    <n v="8"/>
    <n v="29"/>
    <n v="1972.6666666666667"/>
    <n v="13.18012842176411"/>
    <n v="3.0415680973301793"/>
    <n v="3.0415680973301793"/>
    <n v="0"/>
    <n v="0.23076923076923078"/>
    <n v="0"/>
  </r>
  <r>
    <x v="27"/>
    <n v="549"/>
    <s v="549 Gnosjö VC Bra Liv"/>
    <x v="5"/>
    <n v="610"/>
    <n v="69"/>
    <n v="10"/>
    <n v="6"/>
    <n v="2"/>
    <n v="0"/>
    <x v="2"/>
    <n v="9"/>
    <n v="29"/>
    <n v="2035.4166666666667"/>
    <n v="4.912998976458546"/>
    <n v="2.9477993858751281"/>
    <n v="0.98259979529170927"/>
    <n v="0"/>
    <n v="0.2"/>
    <n v="0"/>
  </r>
  <r>
    <x v="27"/>
    <n v="549"/>
    <s v="549 Gnosjö VC Bra Liv"/>
    <x v="6"/>
    <n v="597"/>
    <n v="77"/>
    <n v="22"/>
    <n v="8"/>
    <n v="6"/>
    <n v="1"/>
    <x v="2"/>
    <n v="10"/>
    <n v="29"/>
    <n v="2072.25"/>
    <n v="10.616479671854265"/>
    <n v="3.8605380624924597"/>
    <n v="2.8954035468693449"/>
    <n v="0.48256725781155746"/>
    <n v="0.27272727272727271"/>
    <n v="0.125"/>
  </r>
  <r>
    <x v="28"/>
    <n v="572"/>
    <s v="572 Aneby vårdcentral"/>
    <x v="0"/>
    <n v="526"/>
    <n v="71"/>
    <n v="18"/>
    <n v="7"/>
    <n v="3"/>
    <n v="0"/>
    <x v="1"/>
    <n v="4"/>
    <n v="30"/>
    <n v="1411"/>
    <n v="12.756909992912828"/>
    <n v="4.9610205527994333"/>
    <n v="2.1261516654854713"/>
    <n v="0"/>
    <n v="0.16666666666666666"/>
    <n v="0"/>
  </r>
  <r>
    <x v="28"/>
    <n v="572"/>
    <s v="572 Aneby vårdcentral"/>
    <x v="1"/>
    <n v="514"/>
    <n v="65"/>
    <n v="20"/>
    <n v="7"/>
    <n v="6"/>
    <n v="2"/>
    <x v="1"/>
    <n v="5"/>
    <n v="30"/>
    <n v="1438.6666666666667"/>
    <n v="13.901760889712696"/>
    <n v="4.8656163113994433"/>
    <n v="4.1705282669138084"/>
    <n v="1.3901760889712698"/>
    <n v="0.3"/>
    <n v="0.2857142857142857"/>
  </r>
  <r>
    <x v="28"/>
    <n v="572"/>
    <s v="572 Aneby vårdcentral"/>
    <x v="2"/>
    <n v="481"/>
    <n v="59"/>
    <n v="14"/>
    <n v="11"/>
    <n v="3"/>
    <n v="2"/>
    <x v="1"/>
    <n v="6"/>
    <n v="30"/>
    <n v="1448.3333333333333"/>
    <n v="9.6662830840046023"/>
    <n v="7.59493670886076"/>
    <n v="2.0713463751438437"/>
    <n v="1.380897583429229"/>
    <n v="0.21428571428571427"/>
    <n v="0.18181818181818182"/>
  </r>
  <r>
    <x v="28"/>
    <n v="572"/>
    <s v="572 Aneby vårdcentral"/>
    <x v="3"/>
    <n v="459"/>
    <n v="60"/>
    <n v="19"/>
    <n v="11"/>
    <n v="2"/>
    <n v="1"/>
    <x v="1"/>
    <n v="7"/>
    <n v="30"/>
    <n v="1459.9166666666667"/>
    <n v="13.014441463553855"/>
    <n v="7.5346766367943374"/>
    <n v="1.3699412066898795"/>
    <n v="0.68497060334493975"/>
    <n v="0.10526315789473684"/>
    <n v="9.0909090909090912E-2"/>
  </r>
  <r>
    <x v="28"/>
    <n v="572"/>
    <s v="572 Aneby vårdcentral"/>
    <x v="4"/>
    <n v="486"/>
    <n v="72"/>
    <n v="14"/>
    <n v="10"/>
    <n v="2"/>
    <n v="1"/>
    <x v="1"/>
    <n v="8"/>
    <n v="30"/>
    <n v="1484.4166666666667"/>
    <n v="9.4313142087239648"/>
    <n v="6.7366530062314043"/>
    <n v="1.3473306012462807"/>
    <n v="0.67366530062314034"/>
    <n v="0.14285714285714285"/>
    <n v="0.1"/>
  </r>
  <r>
    <x v="28"/>
    <n v="572"/>
    <s v="572 Aneby vårdcentral"/>
    <x v="5"/>
    <n v="458"/>
    <n v="69"/>
    <n v="15"/>
    <n v="8"/>
    <n v="2"/>
    <n v="4"/>
    <x v="1"/>
    <n v="9"/>
    <n v="30"/>
    <n v="1495.0833333333333"/>
    <n v="10.032885569366258"/>
    <n v="5.3508723036620029"/>
    <n v="1.3377180759155007"/>
    <n v="2.6754361518310015"/>
    <n v="0.13333333333333333"/>
    <n v="0.5"/>
  </r>
  <r>
    <x v="28"/>
    <n v="572"/>
    <s v="572 Aneby vårdcentral"/>
    <x v="6"/>
    <n v="432"/>
    <n v="59"/>
    <n v="16"/>
    <n v="5"/>
    <n v="5"/>
    <n v="1"/>
    <x v="1"/>
    <n v="10"/>
    <n v="30"/>
    <n v="1521.5833333333333"/>
    <n v="10.515362287091298"/>
    <n v="3.2860507147160307"/>
    <n v="3.2860507147160307"/>
    <n v="0.65721014294320612"/>
    <n v="0.3125"/>
    <n v="0.2"/>
  </r>
  <r>
    <x v="29"/>
    <n v="576"/>
    <s v="576 Gislehälsan"/>
    <x v="0"/>
    <n v="142"/>
    <n v="23"/>
    <n v="5"/>
    <n v="1"/>
    <n v="1"/>
    <n v="0"/>
    <x v="2"/>
    <n v="4"/>
    <n v="31"/>
    <n v="397.91666666666669"/>
    <n v="12.56544502617801"/>
    <n v="2.5130890052356021"/>
    <n v="2.5130890052356021"/>
    <n v="0"/>
    <n v="0.2"/>
    <n v="0"/>
  </r>
  <r>
    <x v="29"/>
    <n v="576"/>
    <s v="576 Gislehälsan"/>
    <x v="1"/>
    <n v="147"/>
    <n v="19"/>
    <n v="6"/>
    <n v="3"/>
    <n v="0"/>
    <n v="1"/>
    <x v="2"/>
    <n v="5"/>
    <n v="31"/>
    <n v="451.16666666666669"/>
    <n v="13.298854820834871"/>
    <n v="6.6494274104174353"/>
    <n v="0"/>
    <n v="2.2164758034724787"/>
    <n v="0"/>
    <n v="0.33333333333333331"/>
  </r>
  <r>
    <x v="29"/>
    <n v="576"/>
    <s v="576 Gislehälsan"/>
    <x v="2"/>
    <n v="150"/>
    <n v="18"/>
    <n v="8"/>
    <n v="3"/>
    <n v="1"/>
    <n v="0"/>
    <x v="2"/>
    <n v="6"/>
    <n v="31"/>
    <n v="453.25"/>
    <n v="17.650303364589082"/>
    <n v="6.6188637617209043"/>
    <n v="2.2062879205736352"/>
    <n v="0"/>
    <n v="0.125"/>
    <n v="0"/>
  </r>
  <r>
    <x v="29"/>
    <n v="576"/>
    <s v="576 Gislehälsan"/>
    <x v="3"/>
    <n v="95"/>
    <n v="4"/>
    <n v="5"/>
    <n v="1"/>
    <n v="0"/>
    <n v="0"/>
    <x v="2"/>
    <n v="7"/>
    <n v="31"/>
    <n v="441.83333333333331"/>
    <n v="11.316484345529989"/>
    <n v="2.2632968691059978"/>
    <n v="0"/>
    <n v="0"/>
    <n v="0"/>
    <n v="0"/>
  </r>
  <r>
    <x v="29"/>
    <n v="576"/>
    <s v="576 Gislehälsan"/>
    <x v="4"/>
    <n v="112"/>
    <n v="18"/>
    <n v="6"/>
    <n v="2"/>
    <n v="2"/>
    <n v="0"/>
    <x v="2"/>
    <n v="8"/>
    <n v="31"/>
    <n v="463.66666666666669"/>
    <n v="12.940330697340043"/>
    <n v="4.3134435657800143"/>
    <n v="4.3134435657800143"/>
    <n v="0"/>
    <n v="0.33333333333333331"/>
    <n v="0"/>
  </r>
  <r>
    <x v="29"/>
    <n v="576"/>
    <s v="576 Gislehälsan"/>
    <x v="5"/>
    <n v="91"/>
    <n v="8"/>
    <n v="2"/>
    <n v="1"/>
    <n v="0"/>
    <n v="0"/>
    <x v="2"/>
    <n v="9"/>
    <n v="31"/>
    <n v="508.25"/>
    <n v="3.9350713231677323"/>
    <n v="1.9675356615838662"/>
    <n v="0"/>
    <n v="0"/>
    <n v="0"/>
    <n v="0"/>
  </r>
  <r>
    <x v="29"/>
    <n v="576"/>
    <s v="576 Gislehälsan"/>
    <x v="6"/>
    <n v="129"/>
    <n v="14"/>
    <n v="4"/>
    <n v="1"/>
    <n v="0"/>
    <n v="0"/>
    <x v="2"/>
    <n v="10"/>
    <n v="31"/>
    <n v="557.08333333333337"/>
    <n v="7.1802543006731483"/>
    <n v="1.7950635751682871"/>
    <n v="0"/>
    <n v="0"/>
    <n v="0"/>
    <n v="0"/>
  </r>
  <r>
    <x v="30"/>
    <n v="577"/>
    <s v="577 Bräcke Diakoni VC Lokstallarna"/>
    <x v="0"/>
    <n v="396"/>
    <n v="56"/>
    <n v="5"/>
    <n v="5"/>
    <n v="0"/>
    <n v="1"/>
    <x v="0"/>
    <n v="4"/>
    <n v="32"/>
    <n v="1129.9166666666667"/>
    <n v="4.4251050962460354"/>
    <n v="4.4251050962460354"/>
    <n v="0"/>
    <n v="0.88502101924920706"/>
    <n v="0"/>
    <n v="0.2"/>
  </r>
  <r>
    <x v="30"/>
    <n v="577"/>
    <s v="577 Bräcke Diakoni VC Lokstallarna"/>
    <x v="1"/>
    <n v="464"/>
    <n v="62"/>
    <n v="13"/>
    <n v="8"/>
    <n v="1"/>
    <n v="2"/>
    <x v="0"/>
    <n v="5"/>
    <n v="32"/>
    <n v="1220.1666666666667"/>
    <n v="10.654282201884987"/>
    <n v="6.556481355006146"/>
    <n v="0.81956016937576825"/>
    <n v="1.6391203387515365"/>
    <n v="7.6923076923076927E-2"/>
    <n v="0.25"/>
  </r>
  <r>
    <x v="30"/>
    <n v="577"/>
    <s v="577 Bräcke Diakoni VC Lokstallarna"/>
    <x v="2"/>
    <n v="443"/>
    <n v="71"/>
    <n v="17"/>
    <n v="8"/>
    <n v="3"/>
    <n v="1"/>
    <x v="0"/>
    <n v="6"/>
    <n v="32"/>
    <n v="1328"/>
    <n v="12.801204819277109"/>
    <n v="6.024096385542169"/>
    <n v="2.2590361445783134"/>
    <n v="0.75301204819277112"/>
    <n v="0.17647058823529413"/>
    <n v="0.125"/>
  </r>
  <r>
    <x v="30"/>
    <n v="577"/>
    <s v="577 Bräcke Diakoni VC Lokstallarna"/>
    <x v="3"/>
    <n v="437"/>
    <n v="50"/>
    <n v="20"/>
    <n v="2"/>
    <n v="2"/>
    <n v="0"/>
    <x v="0"/>
    <n v="7"/>
    <n v="32"/>
    <n v="1432.4166666666667"/>
    <n v="13.962417825353421"/>
    <n v="1.3962417825353424"/>
    <n v="1.3962417825353424"/>
    <n v="0"/>
    <n v="0.1"/>
    <n v="0"/>
  </r>
  <r>
    <x v="30"/>
    <n v="577"/>
    <s v="577 Bräcke Diakoni VC Lokstallarna"/>
    <x v="4"/>
    <n v="491"/>
    <n v="55"/>
    <n v="16"/>
    <n v="4"/>
    <n v="1"/>
    <n v="0"/>
    <x v="0"/>
    <n v="8"/>
    <n v="32"/>
    <n v="1500.3333333333333"/>
    <n v="10.664296822928238"/>
    <n v="2.6660742057320594"/>
    <n v="0.66651855143301486"/>
    <n v="0"/>
    <n v="6.25E-2"/>
    <n v="0"/>
  </r>
  <r>
    <x v="30"/>
    <n v="577"/>
    <s v="577 Bräcke Diakoni VC Lokstallarna"/>
    <x v="5"/>
    <n v="547"/>
    <n v="88"/>
    <n v="27"/>
    <n v="4"/>
    <n v="8"/>
    <n v="1"/>
    <x v="0"/>
    <n v="9"/>
    <n v="32"/>
    <n v="1500.3333333333333"/>
    <n v="17.996000888691402"/>
    <n v="2.6660742057320594"/>
    <n v="5.3321484114641189"/>
    <n v="0.66651855143301486"/>
    <n v="0.29629629629629628"/>
    <n v="0.25"/>
  </r>
  <r>
    <x v="30"/>
    <n v="577"/>
    <s v="577 Bräcke Diakoni VC Lokstallarna"/>
    <x v="6"/>
    <n v="360"/>
    <n v="49"/>
    <n v="12"/>
    <n v="2"/>
    <n v="5"/>
    <n v="0"/>
    <x v="0"/>
    <n v="10"/>
    <n v="32"/>
    <n v="1537.1666666666667"/>
    <n v="7.8065705301962485"/>
    <n v="1.3010950883660415"/>
    <n v="3.2527377209151034"/>
    <n v="0"/>
    <n v="0.41666666666666669"/>
    <n v="0"/>
  </r>
  <r>
    <x v="31"/>
    <n v="580"/>
    <s v="580 Läkarhuset Öster Jönköping"/>
    <x v="0"/>
    <n v="469"/>
    <n v="48"/>
    <n v="5"/>
    <n v="4"/>
    <n v="0"/>
    <n v="2"/>
    <x v="0"/>
    <n v="4"/>
    <n v="33"/>
    <n v="1615.5833333333333"/>
    <n v="3.0948573786558007"/>
    <n v="2.4758859029246403"/>
    <n v="0"/>
    <n v="1.2379429514623201"/>
    <n v="0"/>
    <n v="0.5"/>
  </r>
  <r>
    <x v="31"/>
    <n v="580"/>
    <s v="580 Läkarhuset Öster Jönköping"/>
    <x v="1"/>
    <n v="505"/>
    <n v="58"/>
    <n v="10"/>
    <n v="11"/>
    <n v="1"/>
    <n v="2"/>
    <x v="0"/>
    <n v="5"/>
    <n v="33"/>
    <n v="1699.9166666666667"/>
    <n v="5.88264130594637"/>
    <n v="6.4709054365410061"/>
    <n v="0.588264130594637"/>
    <n v="1.176528261189274"/>
    <n v="0.1"/>
    <n v="0.18181818181818182"/>
  </r>
  <r>
    <x v="31"/>
    <n v="580"/>
    <s v="580 Läkarhuset Öster Jönköping"/>
    <x v="2"/>
    <n v="479"/>
    <n v="63"/>
    <n v="10"/>
    <n v="14"/>
    <n v="1"/>
    <n v="1"/>
    <x v="0"/>
    <n v="6"/>
    <n v="33"/>
    <n v="1814.5833333333333"/>
    <n v="5.5109070034443173"/>
    <n v="7.7152698048220447"/>
    <n v="0.55109070034443175"/>
    <n v="0.55109070034443175"/>
    <n v="0.1"/>
    <n v="7.1428571428571425E-2"/>
  </r>
  <r>
    <x v="31"/>
    <n v="580"/>
    <s v="580 Läkarhuset Öster Jönköping"/>
    <x v="3"/>
    <n v="579"/>
    <n v="71"/>
    <n v="16"/>
    <n v="12"/>
    <n v="0"/>
    <n v="4"/>
    <x v="0"/>
    <n v="7"/>
    <n v="33"/>
    <n v="1928.9166666666667"/>
    <n v="8.2948114226465623"/>
    <n v="6.2211085669849222"/>
    <n v="0"/>
    <n v="2.0737028556616406"/>
    <n v="0"/>
    <n v="0.33333333333333331"/>
  </r>
  <r>
    <x v="31"/>
    <n v="580"/>
    <s v="580 Läkarhuset Öster Jönköping"/>
    <x v="4"/>
    <n v="582"/>
    <n v="62"/>
    <n v="14"/>
    <n v="10"/>
    <n v="1"/>
    <n v="2"/>
    <x v="0"/>
    <n v="8"/>
    <n v="33"/>
    <n v="2027.8333333333333"/>
    <n v="6.9039204405358756"/>
    <n v="4.9313717432399118"/>
    <n v="0.49313717432399118"/>
    <n v="0.98627434864798236"/>
    <n v="7.1428571428571425E-2"/>
    <n v="0.2"/>
  </r>
  <r>
    <x v="31"/>
    <n v="580"/>
    <s v="580 Läkarhuset Öster Jönköping"/>
    <x v="5"/>
    <n v="1020"/>
    <n v="129"/>
    <n v="26"/>
    <n v="13"/>
    <n v="3"/>
    <n v="4"/>
    <x v="0"/>
    <n v="9"/>
    <n v="33"/>
    <n v="3305"/>
    <n v="7.8668683812405451"/>
    <n v="3.9334341906202726"/>
    <n v="0.90771558245083206"/>
    <n v="1.2102874432677759"/>
    <n v="0.11538461538461539"/>
    <n v="0.30769230769230771"/>
  </r>
  <r>
    <x v="31"/>
    <n v="580"/>
    <s v="580 Läkarhuset Öster Jönköping"/>
    <x v="6"/>
    <n v="908"/>
    <n v="105"/>
    <n v="34"/>
    <n v="11"/>
    <n v="8"/>
    <n v="5"/>
    <x v="0"/>
    <n v="10"/>
    <n v="33"/>
    <n v="3710.9166666666665"/>
    <n v="9.1621566998270865"/>
    <n v="2.9642271675911167"/>
    <n v="2.1558015764299028"/>
    <n v="1.3473759852686893"/>
    <n v="0.23529411764705882"/>
    <n v="0.45454545454545453"/>
  </r>
  <r>
    <x v="32"/>
    <n v="581"/>
    <s v="581 Wasa Vårdcentral"/>
    <x v="0"/>
    <n v="49"/>
    <n v="6"/>
    <n v="1"/>
    <n v="1"/>
    <n v="0"/>
    <n v="1"/>
    <x v="0"/>
    <n v="4"/>
    <n v="34"/>
    <n v="124.66666666666667"/>
    <n v="8.0213903743315491"/>
    <n v="8.0213903743315491"/>
    <n v="0"/>
    <n v="8.0213903743315491"/>
    <n v="0"/>
    <n v="1"/>
  </r>
  <r>
    <x v="32"/>
    <n v="581"/>
    <s v="581 Wasa Vårdcentral"/>
    <x v="1"/>
    <n v="53"/>
    <n v="3"/>
    <n v="2"/>
    <n v="0"/>
    <n v="0"/>
    <n v="0"/>
    <x v="0"/>
    <n v="5"/>
    <n v="34"/>
    <n v="141.58333333333334"/>
    <n v="14.125956444967628"/>
    <n v="0"/>
    <n v="0"/>
    <n v="0"/>
    <n v="0"/>
    <s v=""/>
  </r>
  <r>
    <x v="32"/>
    <n v="581"/>
    <s v="581 Wasa Vårdcentral"/>
    <x v="2"/>
    <n v="64"/>
    <n v="12"/>
    <n v="1"/>
    <n v="0"/>
    <n v="0"/>
    <n v="0"/>
    <x v="0"/>
    <n v="6"/>
    <n v="34"/>
    <n v="155.41666666666666"/>
    <n v="6.4343163538874002"/>
    <n v="0"/>
    <n v="0"/>
    <n v="0"/>
    <n v="0"/>
    <s v=""/>
  </r>
  <r>
    <x v="32"/>
    <n v="581"/>
    <s v="581 Wasa Vårdcentral"/>
    <x v="3"/>
    <n v="55"/>
    <n v="6"/>
    <n v="0"/>
    <n v="2"/>
    <n v="0"/>
    <n v="0"/>
    <x v="0"/>
    <n v="7"/>
    <n v="34"/>
    <n v="168.16666666666666"/>
    <n v="0"/>
    <n v="11.892963330029733"/>
    <n v="0"/>
    <n v="0"/>
    <s v=""/>
    <n v="0"/>
  </r>
  <r>
    <x v="32"/>
    <n v="581"/>
    <s v="581 Wasa Vårdcentral"/>
    <x v="4"/>
    <n v="49"/>
    <n v="8"/>
    <n v="0"/>
    <n v="2"/>
    <n v="0"/>
    <n v="0"/>
    <x v="0"/>
    <n v="8"/>
    <n v="34"/>
    <n v="177.91666666666666"/>
    <n v="0"/>
    <n v="11.241217798594848"/>
    <n v="0"/>
    <n v="0"/>
    <s v=""/>
    <n v="0"/>
  </r>
  <r>
    <x v="32"/>
    <n v="581"/>
    <s v="581 Wasa Vårdcentral"/>
    <x v="5"/>
    <n v="95"/>
    <n v="10"/>
    <n v="0"/>
    <n v="0"/>
    <n v="0"/>
    <n v="0"/>
    <x v="0"/>
    <n v="9"/>
    <n v="34"/>
    <n v="232.66666666666666"/>
    <n v="0"/>
    <n v="0"/>
    <n v="0"/>
    <n v="0"/>
    <s v=""/>
    <s v=""/>
  </r>
  <r>
    <x v="32"/>
    <n v="581"/>
    <s v="581 Wasa Vårdcentral"/>
    <x v="6"/>
    <n v="108"/>
    <n v="18"/>
    <n v="0"/>
    <n v="7"/>
    <n v="0"/>
    <n v="3"/>
    <x v="0"/>
    <n v="10"/>
    <n v="34"/>
    <n v="289.25"/>
    <n v="0"/>
    <n v="24.200518582541054"/>
    <n v="0"/>
    <n v="10.371650821089023"/>
    <s v=""/>
    <n v="0.42857142857142855"/>
  </r>
  <r>
    <x v="33"/>
    <n v="582"/>
    <s v="582 Wetterhälsan"/>
    <x v="0"/>
    <n v="471"/>
    <n v="71"/>
    <n v="16"/>
    <n v="3"/>
    <n v="5"/>
    <n v="1"/>
    <x v="0"/>
    <n v="4"/>
    <n v="35"/>
    <n v="1414.8333333333333"/>
    <n v="11.308752503239486"/>
    <n v="2.1203910943574038"/>
    <n v="3.53398515726234"/>
    <n v="0.70679703145246786"/>
    <n v="0.3125"/>
    <n v="0.33333333333333331"/>
  </r>
  <r>
    <x v="33"/>
    <n v="582"/>
    <s v="582 Wetterhälsan"/>
    <x v="1"/>
    <n v="635"/>
    <n v="99"/>
    <n v="14"/>
    <n v="4"/>
    <n v="2"/>
    <n v="2"/>
    <x v="0"/>
    <n v="5"/>
    <n v="35"/>
    <n v="1777.1666666666667"/>
    <n v="7.8777079621119759"/>
    <n v="2.2507737034605642"/>
    <n v="1.1253868517302821"/>
    <n v="1.1253868517302821"/>
    <n v="0.14285714285714285"/>
    <n v="0.5"/>
  </r>
  <r>
    <x v="33"/>
    <n v="582"/>
    <s v="582 Wetterhälsan"/>
    <x v="2"/>
    <n v="668"/>
    <n v="73"/>
    <n v="13"/>
    <n v="7"/>
    <n v="1"/>
    <n v="0"/>
    <x v="0"/>
    <n v="6"/>
    <n v="35"/>
    <n v="2092.3333333333335"/>
    <n v="6.2131591524613663"/>
    <n v="3.3455472359407357"/>
    <n v="0.47793531942010514"/>
    <n v="0"/>
    <n v="7.6923076923076927E-2"/>
    <n v="0"/>
  </r>
  <r>
    <x v="33"/>
    <n v="582"/>
    <s v="582 Wetterhälsan"/>
    <x v="3"/>
    <n v="685"/>
    <n v="79"/>
    <n v="18"/>
    <n v="12"/>
    <n v="1"/>
    <n v="3"/>
    <x v="0"/>
    <n v="7"/>
    <n v="35"/>
    <n v="2403.0833333333335"/>
    <n v="7.4903769462842869"/>
    <n v="4.9935846308561915"/>
    <n v="0.41613205257134928"/>
    <n v="1.2483961577140479"/>
    <n v="5.5555555555555552E-2"/>
    <n v="0.25"/>
  </r>
  <r>
    <x v="33"/>
    <n v="582"/>
    <s v="582 Wetterhälsan"/>
    <x v="4"/>
    <n v="790"/>
    <n v="118"/>
    <n v="15"/>
    <n v="12"/>
    <n v="2"/>
    <n v="4"/>
    <x v="0"/>
    <n v="8"/>
    <n v="35"/>
    <n v="2582.3333333333335"/>
    <n v="5.8087001419904469"/>
    <n v="4.6469601135923577"/>
    <n v="0.77449335226539295"/>
    <n v="1.5489867045307859"/>
    <n v="0.13333333333333333"/>
    <n v="0.33333333333333331"/>
  </r>
  <r>
    <x v="33"/>
    <n v="582"/>
    <s v="582 Wetterhälsan"/>
    <x v="5"/>
    <n v="839"/>
    <n v="94"/>
    <n v="23"/>
    <n v="15"/>
    <n v="1"/>
    <n v="4"/>
    <x v="0"/>
    <n v="9"/>
    <n v="35"/>
    <n v="2749.9166666666665"/>
    <n v="8.3638898148428744"/>
    <n v="5.4547107488105704"/>
    <n v="0.363647383254038"/>
    <n v="1.454589533016152"/>
    <n v="4.3478260869565216E-2"/>
    <n v="0.26666666666666666"/>
  </r>
  <r>
    <x v="33"/>
    <n v="582"/>
    <s v="582 Wetterhälsan"/>
    <x v="6"/>
    <n v="779"/>
    <n v="80"/>
    <n v="20"/>
    <n v="10"/>
    <n v="2"/>
    <n v="1"/>
    <x v="0"/>
    <n v="10"/>
    <n v="35"/>
    <n v="2952.6666666666665"/>
    <n v="6.7735380447053517"/>
    <n v="3.3867690223526759"/>
    <n v="0.67735380447053506"/>
    <n v="0.33867690223526753"/>
    <n v="0.1"/>
    <n v="0.1"/>
  </r>
  <r>
    <x v="34"/>
    <n v="584"/>
    <s v="584 Bräcke Diakoni VC Nyhälsan"/>
    <x v="0"/>
    <n v="329"/>
    <n v="32"/>
    <n v="7"/>
    <n v="11"/>
    <n v="2"/>
    <n v="1"/>
    <x v="1"/>
    <n v="4"/>
    <n v="36"/>
    <n v="926.75"/>
    <n v="7.5532775829511731"/>
    <n v="11.869436201780417"/>
    <n v="2.1580793094146209"/>
    <n v="1.0790396547073104"/>
    <n v="0.2857142857142857"/>
    <n v="9.0909090909090912E-2"/>
  </r>
  <r>
    <x v="34"/>
    <n v="584"/>
    <s v="584 Bräcke Diakoni VC Nyhälsan"/>
    <x v="1"/>
    <n v="432"/>
    <n v="63"/>
    <n v="12"/>
    <n v="18"/>
    <n v="1"/>
    <n v="5"/>
    <x v="1"/>
    <n v="5"/>
    <n v="36"/>
    <n v="1037.3333333333333"/>
    <n v="11.568123393316197"/>
    <n v="17.352185089974295"/>
    <n v="0.9640102827763497"/>
    <n v="4.8200514138817478"/>
    <n v="8.3333333333333329E-2"/>
    <n v="0.27777777777777779"/>
  </r>
  <r>
    <x v="34"/>
    <n v="584"/>
    <s v="584 Bräcke Diakoni VC Nyhälsan"/>
    <x v="2"/>
    <n v="571"/>
    <n v="91"/>
    <n v="11"/>
    <n v="17"/>
    <n v="2"/>
    <n v="8"/>
    <x v="1"/>
    <n v="6"/>
    <n v="36"/>
    <n v="1589.75"/>
    <n v="6.9193269381978304"/>
    <n v="10.69350526812392"/>
    <n v="1.2580594433086965"/>
    <n v="5.0322377732347858"/>
    <n v="0.18181818181818182"/>
    <n v="0.47058823529411764"/>
  </r>
  <r>
    <x v="34"/>
    <n v="584"/>
    <s v="584 Bräcke Diakoni VC Nyhälsan"/>
    <x v="3"/>
    <n v="622"/>
    <n v="78"/>
    <n v="23"/>
    <n v="9"/>
    <n v="5"/>
    <n v="1"/>
    <x v="1"/>
    <n v="7"/>
    <n v="36"/>
    <n v="1842.8333333333333"/>
    <n v="12.480781405444514"/>
    <n v="4.883784028217419"/>
    <n v="2.7132133490096773"/>
    <n v="0.54264266980193543"/>
    <n v="0.21739130434782608"/>
    <n v="0.1111111111111111"/>
  </r>
  <r>
    <x v="34"/>
    <n v="584"/>
    <s v="584 Bräcke Diakoni VC Nyhälsan"/>
    <x v="4"/>
    <n v="523"/>
    <n v="65"/>
    <n v="24"/>
    <n v="11"/>
    <n v="5"/>
    <n v="2"/>
    <x v="1"/>
    <n v="8"/>
    <n v="36"/>
    <n v="1859"/>
    <n v="12.910166756320603"/>
    <n v="5.9171597633136095"/>
    <n v="2.6896180742334588"/>
    <n v="1.0758472296933834"/>
    <n v="0.20833333333333334"/>
    <n v="0.18181818181818182"/>
  </r>
  <r>
    <x v="34"/>
    <n v="584"/>
    <s v="584 Bräcke Diakoni VC Nyhälsan"/>
    <x v="5"/>
    <n v="583"/>
    <n v="73"/>
    <n v="27"/>
    <n v="14"/>
    <n v="4"/>
    <n v="1"/>
    <x v="1"/>
    <n v="9"/>
    <n v="36"/>
    <n v="1931.1666666666667"/>
    <n v="13.981185811685508"/>
    <n v="7.2495037542073009"/>
    <n v="2.0712867869163718"/>
    <n v="0.51782169672909295"/>
    <n v="0.14814814814814814"/>
    <n v="7.1428571428571425E-2"/>
  </r>
  <r>
    <x v="34"/>
    <n v="584"/>
    <s v="584 Bräcke Diakoni VC Nyhälsan"/>
    <x v="6"/>
    <n v="574"/>
    <n v="81"/>
    <n v="15"/>
    <n v="14"/>
    <n v="4"/>
    <n v="2"/>
    <x v="1"/>
    <n v="10"/>
    <n v="36"/>
    <n v="1949.9166666666667"/>
    <n v="7.6926364374545919"/>
    <n v="7.179794008290953"/>
    <n v="2.0513697166545577"/>
    <n v="1.0256848583272788"/>
    <n v="0.26666666666666666"/>
    <n v="0.14285714285714285"/>
  </r>
  <r>
    <x v="35"/>
    <n v="586"/>
    <s v="586 Nässjö Läkarhus"/>
    <x v="0"/>
    <n v="287"/>
    <n v="47"/>
    <n v="13"/>
    <n v="8"/>
    <n v="2"/>
    <n v="3"/>
    <x v="1"/>
    <n v="4"/>
    <n v="37"/>
    <n v="556.66666666666663"/>
    <n v="23.353293413173656"/>
    <n v="14.371257485029941"/>
    <n v="3.5928143712574854"/>
    <n v="5.3892215568862278"/>
    <n v="0.15384615384615385"/>
    <n v="0.375"/>
  </r>
  <r>
    <x v="35"/>
    <n v="586"/>
    <s v="586 Nässjö Läkarhus"/>
    <x v="1"/>
    <n v="222"/>
    <n v="29"/>
    <n v="6"/>
    <n v="10"/>
    <n v="1"/>
    <n v="1"/>
    <x v="1"/>
    <n v="5"/>
    <n v="37"/>
    <n v="491.08333333333331"/>
    <n v="12.217885627015102"/>
    <n v="20.36314271169184"/>
    <n v="2.036314271169184"/>
    <n v="2.036314271169184"/>
    <n v="0.16666666666666666"/>
    <n v="0.1"/>
  </r>
  <r>
    <x v="35"/>
    <n v="586"/>
    <s v="586 Nässjö Läkarhus"/>
    <x v="2"/>
    <n v="192"/>
    <n v="29"/>
    <n v="6"/>
    <n v="8"/>
    <n v="1"/>
    <n v="0"/>
    <x v="1"/>
    <n v="6"/>
    <n v="37"/>
    <n v="457.83333333333331"/>
    <n v="13.105205678922461"/>
    <n v="17.473607571896615"/>
    <n v="2.1842009464870769"/>
    <n v="0"/>
    <n v="0.16666666666666666"/>
    <n v="0"/>
  </r>
  <r>
    <x v="35"/>
    <n v="586"/>
    <s v="586 Nässjö Läkarhus"/>
    <x v="3"/>
    <n v="116"/>
    <n v="12"/>
    <n v="6"/>
    <n v="2"/>
    <n v="1"/>
    <n v="0"/>
    <x v="1"/>
    <n v="7"/>
    <n v="37"/>
    <n v="431.91666666666669"/>
    <n v="13.89156858961991"/>
    <n v="4.6305228632066369"/>
    <n v="2.3152614316033184"/>
    <n v="0"/>
    <n v="0.16666666666666666"/>
    <n v="0"/>
  </r>
  <r>
    <x v="35"/>
    <n v="586"/>
    <s v="586 Nässjö Läkarhus"/>
    <x v="4"/>
    <n v="147"/>
    <n v="18"/>
    <n v="8"/>
    <n v="5"/>
    <n v="1"/>
    <n v="2"/>
    <x v="1"/>
    <n v="8"/>
    <n v="37"/>
    <n v="406.91666666666669"/>
    <n v="19.660045054269915"/>
    <n v="12.287528158918697"/>
    <n v="2.4575056317837394"/>
    <n v="4.9150112635674787"/>
    <n v="0.125"/>
    <n v="0.4"/>
  </r>
  <r>
    <x v="35"/>
    <n v="586"/>
    <s v="586 Nässjö Läkarhus"/>
    <x v="5"/>
    <n v="148"/>
    <n v="22"/>
    <n v="10"/>
    <n v="13"/>
    <n v="3"/>
    <n v="6"/>
    <x v="1"/>
    <n v="9"/>
    <n v="37"/>
    <n v="401.41666666666669"/>
    <n v="24.911770811708529"/>
    <n v="32.385302055221089"/>
    <n v="7.4735312435125589"/>
    <n v="14.947062487025118"/>
    <n v="0.3"/>
    <n v="0.46153846153846156"/>
  </r>
  <r>
    <x v="35"/>
    <n v="586"/>
    <s v="586 Nässjö Läkarhus"/>
    <x v="6"/>
    <n v="82"/>
    <n v="10"/>
    <n v="7"/>
    <n v="8"/>
    <n v="2"/>
    <n v="4"/>
    <x v="1"/>
    <n v="10"/>
    <n v="37"/>
    <n v="393.5"/>
    <n v="17.789072426937739"/>
    <n v="20.330368487928844"/>
    <n v="5.082592121982211"/>
    <n v="10.165184243964422"/>
    <n v="0.2857142857142857"/>
    <n v="0.5"/>
  </r>
  <r>
    <x v="36"/>
    <n v="588"/>
    <s v="588 Läkarhuset Tranås"/>
    <x v="0"/>
    <n v="313"/>
    <n v="32"/>
    <n v="10"/>
    <n v="4"/>
    <n v="1"/>
    <n v="1"/>
    <x v="1"/>
    <n v="4"/>
    <n v="38"/>
    <n v="1114.3333333333333"/>
    <n v="8.9739754711337127"/>
    <n v="3.5895901884534851"/>
    <n v="0.89739754711337127"/>
    <n v="0.89739754711337127"/>
    <n v="0.1"/>
    <n v="0.25"/>
  </r>
  <r>
    <x v="36"/>
    <n v="588"/>
    <s v="588 Läkarhuset Tranås"/>
    <x v="1"/>
    <n v="308"/>
    <n v="40"/>
    <n v="9"/>
    <n v="2"/>
    <n v="2"/>
    <n v="1"/>
    <x v="1"/>
    <n v="5"/>
    <n v="38"/>
    <n v="1235.9166666666667"/>
    <n v="7.2820443665295658"/>
    <n v="1.6182320814510145"/>
    <n v="1.6182320814510145"/>
    <n v="0.80911604072550725"/>
    <n v="0.22222222222222221"/>
    <n v="0.5"/>
  </r>
  <r>
    <x v="36"/>
    <n v="588"/>
    <s v="588 Läkarhuset Tranås"/>
    <x v="2"/>
    <n v="335"/>
    <n v="32"/>
    <n v="5"/>
    <n v="2"/>
    <n v="1"/>
    <n v="1"/>
    <x v="1"/>
    <n v="6"/>
    <n v="38"/>
    <n v="1301.8333333333333"/>
    <n v="3.8407374215849446"/>
    <n v="1.5362949686339777"/>
    <n v="0.76814748431698887"/>
    <n v="0.76814748431698887"/>
    <n v="0.2"/>
    <n v="0.5"/>
  </r>
  <r>
    <x v="36"/>
    <n v="588"/>
    <s v="588 Läkarhuset Tranås"/>
    <x v="3"/>
    <n v="338"/>
    <n v="44"/>
    <n v="2"/>
    <n v="2"/>
    <n v="0"/>
    <n v="0"/>
    <x v="1"/>
    <n v="7"/>
    <n v="38"/>
    <n v="1238.5833333333333"/>
    <n v="1.6147480320258361"/>
    <n v="1.6147480320258361"/>
    <n v="0"/>
    <n v="0"/>
    <n v="0"/>
    <n v="0"/>
  </r>
  <r>
    <x v="36"/>
    <n v="588"/>
    <s v="588 Läkarhuset Tranås"/>
    <x v="4"/>
    <n v="328"/>
    <n v="37"/>
    <n v="6"/>
    <n v="1"/>
    <n v="1"/>
    <n v="0"/>
    <x v="1"/>
    <n v="8"/>
    <n v="38"/>
    <n v="1208.5"/>
    <n v="4.9648324369052546"/>
    <n v="0.82747207281754231"/>
    <n v="0.82747207281754231"/>
    <n v="0"/>
    <n v="0.16666666666666666"/>
    <n v="0"/>
  </r>
  <r>
    <x v="36"/>
    <n v="588"/>
    <s v="588 Läkarhuset Tranås"/>
    <x v="5"/>
    <n v="311"/>
    <n v="44"/>
    <n v="12"/>
    <n v="4"/>
    <n v="1"/>
    <n v="1"/>
    <x v="1"/>
    <n v="9"/>
    <n v="38"/>
    <n v="1105.5"/>
    <n v="10.854816824966077"/>
    <n v="3.6182722749886929"/>
    <n v="0.90456806874717322"/>
    <n v="0.90456806874717322"/>
    <n v="8.3333333333333329E-2"/>
    <n v="0.25"/>
  </r>
  <r>
    <x v="36"/>
    <n v="588"/>
    <s v="588 Läkarhuset Tranås"/>
    <x v="6"/>
    <n v="279"/>
    <n v="38"/>
    <n v="12"/>
    <n v="6"/>
    <n v="1"/>
    <n v="1"/>
    <x v="1"/>
    <n v="10"/>
    <n v="38"/>
    <n v="1084.9166666666667"/>
    <n v="11.060757354635532"/>
    <n v="5.5303786773177661"/>
    <n v="0.92172977955296098"/>
    <n v="0.92172977955296098"/>
    <n v="8.3333333333333329E-2"/>
    <n v="0.16666666666666666"/>
  </r>
  <r>
    <x v="37"/>
    <n v="589"/>
    <s v="589 Unicare Vårdcentral Vetlanda"/>
    <x v="0"/>
    <n v="319"/>
    <n v="26"/>
    <n v="9"/>
    <n v="8"/>
    <n v="0"/>
    <n v="0"/>
    <x v="1"/>
    <n v="4"/>
    <n v="39"/>
    <n v="985.08333333333337"/>
    <n v="9.1362828863886296"/>
    <n v="8.1211403434565614"/>
    <n v="0"/>
    <n v="0"/>
    <n v="0"/>
    <n v="0"/>
  </r>
  <r>
    <x v="37"/>
    <n v="589"/>
    <s v="589 Unicare Vårdcentral Vetlanda"/>
    <x v="1"/>
    <n v="296"/>
    <n v="37"/>
    <n v="11"/>
    <n v="5"/>
    <n v="4"/>
    <n v="0"/>
    <x v="1"/>
    <n v="5"/>
    <n v="39"/>
    <n v="992.16666666666663"/>
    <n v="11.086846967915337"/>
    <n v="5.039475894506972"/>
    <n v="4.0315807156055774"/>
    <n v="0"/>
    <n v="0.36363636363636365"/>
    <n v="0"/>
  </r>
  <r>
    <x v="37"/>
    <n v="589"/>
    <s v="589 Unicare Vårdcentral Vetlanda"/>
    <x v="2"/>
    <n v="283"/>
    <n v="36"/>
    <n v="12"/>
    <n v="7"/>
    <n v="4"/>
    <n v="1"/>
    <x v="1"/>
    <n v="6"/>
    <n v="39"/>
    <n v="1009.25"/>
    <n v="11.890017339608621"/>
    <n v="6.9358434481050288"/>
    <n v="3.9633391132028732"/>
    <n v="0.99083477830071831"/>
    <n v="0.33333333333333331"/>
    <n v="0.14285714285714285"/>
  </r>
  <r>
    <x v="37"/>
    <n v="589"/>
    <s v="589 Unicare Vårdcentral Vetlanda"/>
    <x v="3"/>
    <n v="286"/>
    <n v="30"/>
    <n v="10"/>
    <n v="5"/>
    <n v="2"/>
    <n v="3"/>
    <x v="1"/>
    <n v="7"/>
    <n v="39"/>
    <n v="1035.3333333333333"/>
    <n v="9.6587250482936255"/>
    <n v="4.8293625241468128"/>
    <n v="1.9317450096587252"/>
    <n v="2.897617514488088"/>
    <n v="0.2"/>
    <n v="0.6"/>
  </r>
  <r>
    <x v="37"/>
    <n v="589"/>
    <s v="589 Unicare Vårdcentral Vetlanda"/>
    <x v="4"/>
    <n v="276"/>
    <n v="39"/>
    <n v="14"/>
    <n v="5"/>
    <n v="5"/>
    <n v="1"/>
    <x v="1"/>
    <n v="8"/>
    <n v="39"/>
    <n v="1077.75"/>
    <n v="12.990025516121548"/>
    <n v="4.6392948271862675"/>
    <n v="4.6392948271862675"/>
    <n v="0.92785896543725355"/>
    <n v="0.35714285714285715"/>
    <n v="0.2"/>
  </r>
  <r>
    <x v="37"/>
    <n v="589"/>
    <s v="589 Unicare Vårdcentral Vetlanda"/>
    <x v="5"/>
    <n v="270"/>
    <n v="19"/>
    <n v="11"/>
    <n v="2"/>
    <n v="1"/>
    <n v="0"/>
    <x v="1"/>
    <n v="9"/>
    <n v="39"/>
    <n v="1150"/>
    <n v="9.5652173913043477"/>
    <n v="1.7391304347826089"/>
    <n v="0.86956521739130443"/>
    <n v="0"/>
    <n v="9.0909090909090912E-2"/>
    <n v="0"/>
  </r>
  <r>
    <x v="37"/>
    <n v="589"/>
    <s v="589 Unicare Vårdcentral Vetlanda"/>
    <x v="6"/>
    <n v="279"/>
    <n v="37"/>
    <n v="5"/>
    <n v="7"/>
    <n v="1"/>
    <n v="3"/>
    <x v="1"/>
    <n v="10"/>
    <n v="39"/>
    <n v="1172.75"/>
    <n v="4.2634832658281816"/>
    <n v="5.9688765721594539"/>
    <n v="0.85269665316563625"/>
    <n v="2.5580899594969089"/>
    <n v="0.2"/>
    <n v="0.42857142857142855"/>
  </r>
  <r>
    <x v="38"/>
    <n v="590"/>
    <s v="590 Vårdcentralen Aroma"/>
    <x v="0"/>
    <n v="584"/>
    <n v="82"/>
    <n v="21"/>
    <n v="16"/>
    <n v="7"/>
    <n v="5"/>
    <x v="1"/>
    <n v="4"/>
    <n v="40"/>
    <n v="1533.9166666666667"/>
    <n v="13.690443852882055"/>
    <n v="10.430814364100613"/>
    <n v="4.563481284294018"/>
    <n v="3.2596294887814414"/>
    <n v="0.33333333333333331"/>
    <n v="0.3125"/>
  </r>
  <r>
    <x v="38"/>
    <n v="590"/>
    <s v="590 Vårdcentralen Aroma"/>
    <x v="1"/>
    <n v="556"/>
    <n v="48"/>
    <n v="13"/>
    <n v="20"/>
    <n v="2"/>
    <n v="3"/>
    <x v="1"/>
    <n v="5"/>
    <n v="40"/>
    <n v="1608.8333333333333"/>
    <n v="8.080389516212577"/>
    <n v="12.431368486480887"/>
    <n v="1.2431368486480887"/>
    <n v="1.8647052729721332"/>
    <n v="0.15384615384615385"/>
    <n v="0.15"/>
  </r>
  <r>
    <x v="38"/>
    <n v="590"/>
    <s v="590 Vårdcentralen Aroma"/>
    <x v="2"/>
    <n v="548"/>
    <n v="64"/>
    <n v="15"/>
    <n v="22"/>
    <n v="1"/>
    <n v="5"/>
    <x v="1"/>
    <n v="6"/>
    <n v="40"/>
    <n v="1710.0833333333333"/>
    <n v="8.7715023634325817"/>
    <n v="12.864870133034454"/>
    <n v="0.58476682422883874"/>
    <n v="2.9238341211441936"/>
    <n v="6.6666666666666666E-2"/>
    <n v="0.22727272727272727"/>
  </r>
  <r>
    <x v="38"/>
    <n v="590"/>
    <s v="590 Vårdcentralen Aroma"/>
    <x v="3"/>
    <n v="642"/>
    <n v="83"/>
    <n v="28"/>
    <n v="18"/>
    <n v="4"/>
    <n v="5"/>
    <x v="1"/>
    <n v="7"/>
    <n v="40"/>
    <n v="1865.3333333333333"/>
    <n v="15.010721944245891"/>
    <n v="9.6497498213009294"/>
    <n v="2.1443888491779846"/>
    <n v="2.6804860614724806"/>
    <n v="0.14285714285714285"/>
    <n v="0.27777777777777779"/>
  </r>
  <r>
    <x v="38"/>
    <n v="590"/>
    <s v="590 Vårdcentralen Aroma"/>
    <x v="4"/>
    <n v="580"/>
    <n v="77"/>
    <n v="21"/>
    <n v="13"/>
    <n v="4"/>
    <n v="2"/>
    <x v="1"/>
    <n v="8"/>
    <n v="40"/>
    <n v="1982.5833333333333"/>
    <n v="10.592240763313859"/>
    <n v="6.5571014249085788"/>
    <n v="2.0175696692026399"/>
    <n v="1.00878483460132"/>
    <n v="0.19047619047619047"/>
    <n v="0.15384615384615385"/>
  </r>
  <r>
    <x v="38"/>
    <n v="590"/>
    <s v="590 Vårdcentralen Aroma"/>
    <x v="5"/>
    <n v="667"/>
    <n v="99"/>
    <n v="31"/>
    <n v="7"/>
    <n v="8"/>
    <n v="2"/>
    <x v="1"/>
    <n v="9"/>
    <n v="40"/>
    <n v="2074.75"/>
    <n v="14.941559224002892"/>
    <n v="3.373900469936137"/>
    <n v="3.8558862513555852"/>
    <n v="0.96397156283889629"/>
    <n v="0.25806451612903225"/>
    <n v="0.2857142857142857"/>
  </r>
  <r>
    <x v="38"/>
    <n v="590"/>
    <s v="590 Vårdcentralen Aroma"/>
    <x v="6"/>
    <n v="530"/>
    <n v="70"/>
    <n v="25"/>
    <n v="9"/>
    <n v="8"/>
    <n v="2"/>
    <x v="1"/>
    <n v="10"/>
    <n v="40"/>
    <n v="2132.5"/>
    <n v="11.723329425556859"/>
    <n v="4.2203985932004686"/>
    <n v="3.7514654161781946"/>
    <n v="0.93786635404454866"/>
    <n v="0.32"/>
    <n v="0.22222222222222221"/>
  </r>
  <r>
    <x v="39"/>
    <n v="591"/>
    <s v="591 Unicare Apladalens vårdcentral"/>
    <x v="0"/>
    <n v="254"/>
    <n v="28"/>
    <n v="7"/>
    <n v="3"/>
    <n v="0"/>
    <n v="0"/>
    <x v="2"/>
    <n v="4"/>
    <n v="41"/>
    <n v="625.75"/>
    <n v="11.186576108669597"/>
    <n v="4.7942469037155409"/>
    <n v="0"/>
    <n v="0"/>
    <n v="0"/>
    <n v="0"/>
  </r>
  <r>
    <x v="39"/>
    <n v="591"/>
    <s v="591 Unicare Apladalens vårdcentral"/>
    <x v="1"/>
    <n v="328"/>
    <n v="45"/>
    <n v="4"/>
    <n v="2"/>
    <n v="1"/>
    <n v="0"/>
    <x v="2"/>
    <n v="5"/>
    <n v="41"/>
    <n v="947.33333333333337"/>
    <n v="4.2223786066150604"/>
    <n v="2.1111893033075302"/>
    <n v="1.0555946516537651"/>
    <n v="0"/>
    <n v="0.25"/>
    <n v="0"/>
  </r>
  <r>
    <x v="39"/>
    <n v="591"/>
    <s v="591 Unicare Apladalens vårdcentral"/>
    <x v="2"/>
    <n v="633"/>
    <n v="96"/>
    <n v="21"/>
    <n v="8"/>
    <n v="6"/>
    <n v="3"/>
    <x v="2"/>
    <n v="6"/>
    <n v="41"/>
    <n v="1796.4166666666667"/>
    <n v="11.6899383031034"/>
    <n v="4.4533098297536764"/>
    <n v="3.3399823723152573"/>
    <n v="1.6699911861576286"/>
    <n v="0.2857142857142857"/>
    <n v="0.375"/>
  </r>
  <r>
    <x v="39"/>
    <n v="591"/>
    <s v="591 Unicare Apladalens vårdcentral"/>
    <x v="3"/>
    <n v="574"/>
    <n v="73"/>
    <n v="25"/>
    <n v="3"/>
    <n v="4"/>
    <n v="1"/>
    <x v="2"/>
    <n v="7"/>
    <n v="41"/>
    <n v="1810.6666666666667"/>
    <n v="13.807069219440352"/>
    <n v="1.6568483063328423"/>
    <n v="2.2091310751104567"/>
    <n v="0.55228276877761417"/>
    <n v="0.16"/>
    <n v="0.33333333333333331"/>
  </r>
  <r>
    <x v="39"/>
    <n v="591"/>
    <s v="591 Unicare Apladalens vårdcentral"/>
    <x v="4"/>
    <n v="550"/>
    <n v="78"/>
    <n v="24"/>
    <n v="4"/>
    <n v="3"/>
    <n v="0"/>
    <x v="2"/>
    <n v="8"/>
    <n v="41"/>
    <n v="1841.9166666666667"/>
    <n v="13.029905442700086"/>
    <n v="2.171650907116681"/>
    <n v="1.6287381803375107"/>
    <n v="0"/>
    <n v="0.125"/>
    <n v="0"/>
  </r>
  <r>
    <x v="39"/>
    <n v="591"/>
    <s v="591 Unicare Apladalens vårdcentral"/>
    <x v="5"/>
    <n v="518"/>
    <n v="55"/>
    <n v="15"/>
    <n v="1"/>
    <n v="2"/>
    <n v="0"/>
    <x v="2"/>
    <n v="9"/>
    <n v="41"/>
    <n v="1862.8333333333333"/>
    <n v="8.0522501565715299"/>
    <n v="0.53681667710476866"/>
    <n v="1.0736333542095373"/>
    <n v="0"/>
    <n v="0.13333333333333333"/>
    <n v="0"/>
  </r>
  <r>
    <x v="39"/>
    <n v="591"/>
    <s v="591 Unicare Apladalens vårdcentral"/>
    <x v="6"/>
    <n v="496"/>
    <n v="66"/>
    <n v="7"/>
    <n v="5"/>
    <n v="0"/>
    <n v="1"/>
    <x v="2"/>
    <n v="10"/>
    <n v="41"/>
    <n v="1896.3333333333333"/>
    <n v="3.6913341536298123"/>
    <n v="2.6366672525927228"/>
    <n v="0"/>
    <n v="0.52733345051854463"/>
    <n v="0"/>
    <n v="0.2"/>
  </r>
  <r>
    <x v="0"/>
    <n v="501"/>
    <s v="501 Hälsan 2 VC Jkp Bra Liv"/>
    <x v="7"/>
    <n v="676"/>
    <n v="78"/>
    <n v="21"/>
    <n v="13"/>
    <n v="3"/>
    <n v="1"/>
    <x v="0"/>
    <n v="11"/>
    <n v="2"/>
    <n v="2084.25"/>
    <n v="10.075566750629722"/>
    <n v="6.2372556075326857"/>
    <n v="1.4393666786613888"/>
    <n v="0.47978889288712967"/>
    <n v="0.14285714285714285"/>
    <n v="7.6923076923076927E-2"/>
  </r>
  <r>
    <x v="1"/>
    <n v="502"/>
    <s v="502 Rosenlund VC Jkp Bra Liv"/>
    <x v="7"/>
    <n v="691"/>
    <n v="110"/>
    <n v="27"/>
    <n v="10"/>
    <n v="4"/>
    <n v="2"/>
    <x v="0"/>
    <n v="11"/>
    <n v="3"/>
    <n v="1998.1666666666667"/>
    <n v="13.512386354157979"/>
    <n v="5.0045875385770291"/>
    <n v="2.0018350154308115"/>
    <n v="1.0009175077154058"/>
    <n v="0.14814814814814814"/>
    <n v="0.2"/>
  </r>
  <r>
    <x v="2"/>
    <n v="503"/>
    <s v="503 Råslätt VC Jkp Bra Liv"/>
    <x v="7"/>
    <n v="731"/>
    <n v="98"/>
    <n v="34"/>
    <n v="15"/>
    <n v="10"/>
    <n v="1"/>
    <x v="0"/>
    <n v="11"/>
    <n v="4"/>
    <n v="1862.75"/>
    <n v="18.252583545832774"/>
    <n v="8.0526103878674"/>
    <n v="5.3684069252449333"/>
    <n v="0.5368406925244934"/>
    <n v="0.29411764705882354"/>
    <n v="6.6666666666666666E-2"/>
  </r>
  <r>
    <x v="3"/>
    <n v="504"/>
    <s v="504 Kungshälsan VC Hva Bra Liv"/>
    <x v="7"/>
    <n v="678"/>
    <n v="89"/>
    <n v="29"/>
    <n v="0"/>
    <n v="3"/>
    <n v="0"/>
    <x v="0"/>
    <n v="11"/>
    <n v="5"/>
    <n v="2005.75"/>
    <n v="14.458432007977066"/>
    <n v="0"/>
    <n v="1.4956998628941791"/>
    <n v="0"/>
    <n v="0.10344827586206896"/>
    <s v=""/>
  </r>
  <r>
    <x v="4"/>
    <n v="505"/>
    <s v="505 Hälsan 1 VC Jkp Bra Liv"/>
    <x v="7"/>
    <n v="764"/>
    <n v="110"/>
    <n v="33"/>
    <n v="8"/>
    <n v="8"/>
    <n v="2"/>
    <x v="0"/>
    <n v="11"/>
    <n v="6"/>
    <n v="2157.1666666666665"/>
    <n v="15.297844394653481"/>
    <n v="3.7085683380978138"/>
    <n v="3.7085683380978138"/>
    <n v="0.92714208452445346"/>
    <n v="0.24242424242424243"/>
    <n v="0.25"/>
  </r>
  <r>
    <x v="5"/>
    <n v="507"/>
    <s v="507 Vetlanda VC Bra Liv"/>
    <x v="7"/>
    <n v="765"/>
    <n v="111"/>
    <n v="30"/>
    <n v="12"/>
    <n v="8"/>
    <n v="3"/>
    <x v="1"/>
    <n v="11"/>
    <n v="7"/>
    <n v="2509.3333333333335"/>
    <n v="11.955366631243358"/>
    <n v="4.7821466524973424"/>
    <n v="3.1880977683315619"/>
    <n v="1.1955366631243356"/>
    <n v="0.26666666666666666"/>
    <n v="0.25"/>
  </r>
  <r>
    <x v="6"/>
    <n v="508"/>
    <s v="508 Tranås VC Bra Liv"/>
    <x v="7"/>
    <n v="1097"/>
    <n v="140"/>
    <n v="46"/>
    <n v="27"/>
    <n v="8"/>
    <n v="8"/>
    <x v="1"/>
    <n v="11"/>
    <n v="8"/>
    <n v="3563.6666666666665"/>
    <n v="12.908053502946403"/>
    <n v="7.57646618651202"/>
    <n v="2.2448788700776356"/>
    <n v="2.2448788700776356"/>
    <n v="0.17391304347826086"/>
    <n v="0.29629629629629628"/>
  </r>
  <r>
    <x v="7"/>
    <n v="509"/>
    <s v="509 Sävsjö VC Bra Liv"/>
    <x v="7"/>
    <n v="966"/>
    <n v="152"/>
    <n v="42"/>
    <n v="7"/>
    <n v="5"/>
    <n v="0"/>
    <x v="1"/>
    <n v="11"/>
    <n v="9"/>
    <n v="2723.25"/>
    <n v="15.422748554117323"/>
    <n v="2.5704580923528875"/>
    <n v="1.8360414945377765"/>
    <n v="0"/>
    <n v="0.11904761904761904"/>
    <n v="0"/>
  </r>
  <r>
    <x v="8"/>
    <n v="510"/>
    <s v="510 Eksjö VC Bra Liv"/>
    <x v="7"/>
    <n v="1463"/>
    <n v="190"/>
    <n v="44"/>
    <n v="15"/>
    <n v="6"/>
    <n v="3"/>
    <x v="1"/>
    <n v="11"/>
    <n v="10"/>
    <n v="4573.583333333333"/>
    <n v="9.6204653535703226"/>
    <n v="3.2797040978080645"/>
    <n v="1.311881639123226"/>
    <n v="0.65594081956161299"/>
    <n v="0.13636363636363635"/>
    <n v="0.2"/>
  </r>
  <r>
    <x v="9"/>
    <n v="511"/>
    <s v="511 Nässjö VC Bra Liv"/>
    <x v="7"/>
    <n v="957"/>
    <n v="120"/>
    <n v="39"/>
    <n v="24"/>
    <n v="8"/>
    <n v="8"/>
    <x v="1"/>
    <n v="11"/>
    <n v="11"/>
    <n v="2933.5"/>
    <n v="13.29469916482018"/>
    <n v="8.181353332197034"/>
    <n v="2.7271177773990112"/>
    <n v="2.7271177773990112"/>
    <n v="0.20512820512820512"/>
    <n v="0.33333333333333331"/>
  </r>
  <r>
    <x v="10"/>
    <n v="518"/>
    <s v="518 Tenhult VC Bra Liv"/>
    <x v="7"/>
    <n v="146"/>
    <n v="14"/>
    <n v="5"/>
    <n v="4"/>
    <n v="0"/>
    <n v="0"/>
    <x v="0"/>
    <n v="11"/>
    <n v="12"/>
    <n v="529.83333333333337"/>
    <n v="9.4369298521547655"/>
    <n v="7.5495438817238121"/>
    <n v="0"/>
    <n v="0"/>
    <n v="0"/>
    <n v="0"/>
  </r>
  <r>
    <x v="11"/>
    <n v="521"/>
    <s v="521 Habo VC Bra Liv"/>
    <x v="7"/>
    <n v="629"/>
    <n v="102"/>
    <n v="22"/>
    <n v="12"/>
    <n v="8"/>
    <n v="2"/>
    <x v="0"/>
    <n v="11"/>
    <n v="13"/>
    <n v="1878"/>
    <n v="11.714589989350374"/>
    <n v="6.3897763578274756"/>
    <n v="4.2598509052183173"/>
    <n v="1.0649627263045793"/>
    <n v="0.36363636363636365"/>
    <n v="0.16666666666666666"/>
  </r>
  <r>
    <x v="12"/>
    <n v="522"/>
    <s v="522 Rosenhälsan VC Hva Bra Liv"/>
    <x v="7"/>
    <n v="789"/>
    <n v="98"/>
    <n v="37"/>
    <n v="8"/>
    <n v="8"/>
    <n v="2"/>
    <x v="0"/>
    <n v="11"/>
    <n v="14"/>
    <n v="2374.3333333333335"/>
    <n v="15.583321634142916"/>
    <n v="3.3693668398146848"/>
    <n v="3.3693668398146848"/>
    <n v="0.84234170995367119"/>
    <n v="0.21621621621621623"/>
    <n v="0.25"/>
  </r>
  <r>
    <x v="13"/>
    <n v="523"/>
    <s v="523 Mullsjö VC Bra Liv"/>
    <x v="7"/>
    <n v="592"/>
    <n v="90"/>
    <n v="34"/>
    <n v="9"/>
    <n v="9"/>
    <n v="3"/>
    <x v="0"/>
    <n v="11"/>
    <n v="15"/>
    <n v="1603.0833333333333"/>
    <n v="21.209128242449445"/>
    <n v="5.6141810053542658"/>
    <n v="5.6141810053542658"/>
    <n v="1.8713936684514219"/>
    <n v="0.26470588235294118"/>
    <n v="0.33333333333333331"/>
  </r>
  <r>
    <x v="14"/>
    <n v="525"/>
    <s v="525 Gränna VC Bra Liv"/>
    <x v="7"/>
    <n v="501"/>
    <n v="70"/>
    <n v="18"/>
    <n v="7"/>
    <n v="2"/>
    <n v="2"/>
    <x v="0"/>
    <n v="11"/>
    <n v="16"/>
    <n v="1611.75"/>
    <n v="11.167985109353188"/>
    <n v="4.3431053203040175"/>
    <n v="1.2408872343725765"/>
    <n v="1.2408872343725765"/>
    <n v="0.1111111111111111"/>
    <n v="0.2857142857142857"/>
  </r>
  <r>
    <x v="15"/>
    <n v="527"/>
    <s v="527 Bankeryd VC Bra Liv"/>
    <x v="7"/>
    <n v="631"/>
    <n v="95"/>
    <n v="32"/>
    <n v="6"/>
    <n v="4"/>
    <n v="1"/>
    <x v="0"/>
    <n v="11"/>
    <n v="17"/>
    <n v="1921.0833333333333"/>
    <n v="16.657268034529128"/>
    <n v="3.1232377564742118"/>
    <n v="2.082158504316141"/>
    <n v="0.52053962607903526"/>
    <n v="0.125"/>
    <n v="0.16666666666666666"/>
  </r>
  <r>
    <x v="16"/>
    <n v="528"/>
    <s v="528 Norrahammar VC Bra Liv"/>
    <x v="7"/>
    <n v="582"/>
    <n v="78"/>
    <n v="24"/>
    <n v="5"/>
    <n v="5"/>
    <n v="1"/>
    <x v="0"/>
    <n v="11"/>
    <n v="18"/>
    <n v="1838.5"/>
    <n v="13.054120206690238"/>
    <n v="2.7196083763937993"/>
    <n v="2.7196083763937993"/>
    <n v="0.54392167527875979"/>
    <n v="0.20833333333333334"/>
    <n v="0.2"/>
  </r>
  <r>
    <x v="17"/>
    <n v="529"/>
    <s v="529 Öxnehaga VC Hva Bra Liv"/>
    <x v="7"/>
    <n v="360"/>
    <n v="55"/>
    <n v="19"/>
    <n v="6"/>
    <n v="4"/>
    <n v="2"/>
    <x v="0"/>
    <n v="11"/>
    <n v="19"/>
    <n v="972.41666666666663"/>
    <n v="19.538949352986545"/>
    <n v="6.1701945325220677"/>
    <n v="4.1134630216813788"/>
    <n v="2.0567315108406894"/>
    <n v="0.21052631578947367"/>
    <n v="0.33333333333333331"/>
  </r>
  <r>
    <x v="18"/>
    <n v="535"/>
    <s v="535 Landsbro VC Bra Liv"/>
    <x v="7"/>
    <n v="246"/>
    <n v="28"/>
    <n v="11"/>
    <n v="0"/>
    <n v="3"/>
    <n v="0"/>
    <x v="1"/>
    <n v="11"/>
    <n v="20"/>
    <n v="817.83333333333337"/>
    <n v="13.450173221927857"/>
    <n v="0"/>
    <n v="3.6682290605257792"/>
    <n v="0"/>
    <n v="0.27272727272727271"/>
    <s v=""/>
  </r>
  <r>
    <x v="19"/>
    <n v="537"/>
    <s v="537 Bodafors VC Bra Liv"/>
    <x v="7"/>
    <n v="354"/>
    <n v="58"/>
    <n v="13"/>
    <n v="4"/>
    <n v="2"/>
    <n v="1"/>
    <x v="1"/>
    <n v="11"/>
    <n v="21"/>
    <n v="1205.75"/>
    <n v="10.781671159029651"/>
    <n v="3.3174372797014309"/>
    <n v="1.6587186398507154"/>
    <n v="0.82935931992535772"/>
    <n v="0.15384615384615385"/>
    <n v="0.25"/>
  </r>
  <r>
    <x v="20"/>
    <n v="540"/>
    <s v="540 Vråen VC Värnamo Bra Liv"/>
    <x v="7"/>
    <n v="848"/>
    <n v="138"/>
    <n v="31"/>
    <n v="21"/>
    <n v="9"/>
    <n v="6"/>
    <x v="2"/>
    <n v="11"/>
    <n v="22"/>
    <n v="2667.3333333333335"/>
    <n v="11.622094476380905"/>
    <n v="7.8730317420644838"/>
    <n v="3.3741564608847789"/>
    <n v="2.2494376405898522"/>
    <n v="0.29032258064516131"/>
    <n v="0.2857142857142857"/>
  </r>
  <r>
    <x v="21"/>
    <n v="541"/>
    <s v="541 Väster VC Värnamo Bra Liv"/>
    <x v="7"/>
    <n v="811"/>
    <n v="141"/>
    <n v="29"/>
    <n v="18"/>
    <n v="5"/>
    <n v="11"/>
    <x v="2"/>
    <n v="11"/>
    <n v="23"/>
    <n v="2182.6666666666665"/>
    <n v="13.286499694563227"/>
    <n v="8.2467929138668303"/>
    <n v="2.2907758094074526"/>
    <n v="5.0397067806963962"/>
    <n v="0.17241379310344829"/>
    <n v="0.61111111111111116"/>
  </r>
  <r>
    <x v="22"/>
    <n v="542"/>
    <s v="542 Rydaholm VC Bra Liv"/>
    <x v="7"/>
    <n v="269"/>
    <n v="53"/>
    <n v="19"/>
    <n v="10"/>
    <n v="4"/>
    <n v="4"/>
    <x v="2"/>
    <n v="11"/>
    <n v="24"/>
    <n v="788.25"/>
    <n v="24.104027909927055"/>
    <n v="12.686330478908976"/>
    <n v="5.0745321915635904"/>
    <n v="5.0745321915635904"/>
    <n v="0.21052631578947367"/>
    <n v="0.4"/>
  </r>
  <r>
    <x v="23"/>
    <n v="543"/>
    <s v="543 Gislaved VC Bra Liv"/>
    <x v="7"/>
    <n v="949"/>
    <n v="120"/>
    <n v="30"/>
    <n v="19"/>
    <n v="8"/>
    <n v="5"/>
    <x v="2"/>
    <n v="11"/>
    <n v="25"/>
    <n v="3023.3333333333335"/>
    <n v="9.9228224917309795"/>
    <n v="6.284454244762955"/>
    <n v="2.6460859977949283"/>
    <n v="1.65380374862183"/>
    <n v="0.26666666666666666"/>
    <n v="0.26315789473684209"/>
  </r>
  <r>
    <x v="24"/>
    <n v="545"/>
    <s v="545 Smålandsstenar VC Bra Liv"/>
    <x v="7"/>
    <n v="819"/>
    <n v="118"/>
    <n v="49"/>
    <n v="10"/>
    <n v="10"/>
    <n v="6"/>
    <x v="2"/>
    <n v="11"/>
    <n v="26"/>
    <n v="2429.1666666666665"/>
    <n v="20.171526586620928"/>
    <n v="4.1166380789022297"/>
    <n v="4.1166380789022297"/>
    <n v="2.4699828473413379"/>
    <n v="0.20408163265306123"/>
    <n v="0.6"/>
  </r>
  <r>
    <x v="25"/>
    <n v="547"/>
    <s v="547 Vaggeryd VC Bra Liv"/>
    <x v="7"/>
    <n v="450"/>
    <n v="64"/>
    <n v="25"/>
    <n v="16"/>
    <n v="4"/>
    <n v="7"/>
    <x v="2"/>
    <n v="11"/>
    <n v="27"/>
    <n v="1443.4166666666667"/>
    <n v="17.32001616534842"/>
    <n v="11.084810345822989"/>
    <n v="2.7712025864557472"/>
    <n v="4.8496045262975578"/>
    <n v="0.16"/>
    <n v="0.4375"/>
  </r>
  <r>
    <x v="26"/>
    <n v="548"/>
    <s v="548 Skillingaryd VC Bra Liv"/>
    <x v="7"/>
    <n v="379"/>
    <n v="53"/>
    <n v="20"/>
    <n v="7"/>
    <n v="4"/>
    <n v="0"/>
    <x v="2"/>
    <n v="11"/>
    <n v="28"/>
    <n v="1225"/>
    <n v="16.326530612244898"/>
    <n v="5.7142857142857144"/>
    <n v="3.2653061224489797"/>
    <n v="0"/>
    <n v="0.2"/>
    <n v="0"/>
  </r>
  <r>
    <x v="27"/>
    <n v="549"/>
    <s v="549 Gnosjö VC Bra Liv"/>
    <x v="7"/>
    <n v="672"/>
    <n v="79"/>
    <n v="39"/>
    <n v="12"/>
    <n v="4"/>
    <n v="2"/>
    <x v="2"/>
    <n v="11"/>
    <n v="29"/>
    <n v="2109.0833333333335"/>
    <n v="18.491445730767708"/>
    <n v="5.6896756094669874"/>
    <n v="1.8965585364889959"/>
    <n v="0.94827926824449793"/>
    <n v="0.10256410256410256"/>
    <n v="0.16666666666666666"/>
  </r>
  <r>
    <x v="28"/>
    <n v="572"/>
    <s v="572 Aneby vårdcentral"/>
    <x v="7"/>
    <n v="499"/>
    <n v="75"/>
    <n v="19"/>
    <n v="6"/>
    <n v="5"/>
    <n v="0"/>
    <x v="1"/>
    <n v="11"/>
    <n v="30"/>
    <n v="1543.5"/>
    <n v="12.309685779073535"/>
    <n v="3.8872691933916421"/>
    <n v="3.2393909944930352"/>
    <n v="0"/>
    <n v="0.26315789473684209"/>
    <n v="0"/>
  </r>
  <r>
    <x v="29"/>
    <n v="576"/>
    <s v="576 Gislehälsan"/>
    <x v="7"/>
    <n v="151"/>
    <n v="21"/>
    <n v="0"/>
    <n v="2"/>
    <n v="0"/>
    <n v="0"/>
    <x v="2"/>
    <n v="11"/>
    <n v="31"/>
    <n v="601.91666666666663"/>
    <n v="0"/>
    <n v="3.3227190917901148"/>
    <n v="0"/>
    <n v="0"/>
    <s v=""/>
    <n v="0"/>
  </r>
  <r>
    <x v="30"/>
    <n v="577"/>
    <s v="577 Bräcke Diakoni VC Lokstallarna"/>
    <x v="7"/>
    <n v="432"/>
    <n v="62"/>
    <n v="16"/>
    <n v="3"/>
    <n v="5"/>
    <n v="2"/>
    <x v="0"/>
    <n v="11"/>
    <n v="32"/>
    <n v="1580"/>
    <n v="10.126582278481013"/>
    <n v="1.8987341772151898"/>
    <n v="3.1645569620253164"/>
    <n v="1.2658227848101267"/>
    <n v="0.3125"/>
    <n v="0.66666666666666663"/>
  </r>
  <r>
    <x v="31"/>
    <n v="580"/>
    <s v="580 Läkarhuset Öster VC Jönköping"/>
    <x v="7"/>
    <n v="1031"/>
    <n v="138"/>
    <n v="35"/>
    <n v="8"/>
    <n v="8"/>
    <n v="0"/>
    <x v="0"/>
    <n v="11"/>
    <n v="33"/>
    <n v="3814.9166666666665"/>
    <n v="9.1745123309814556"/>
    <n v="2.0970313899386182"/>
    <n v="2.0970313899386182"/>
    <n v="0"/>
    <n v="0.22857142857142856"/>
    <n v="0"/>
  </r>
  <r>
    <x v="32"/>
    <n v="581"/>
    <s v="581 Wasa vårdcentral Jönköping"/>
    <x v="7"/>
    <n v="90"/>
    <n v="6"/>
    <n v="3"/>
    <n v="1"/>
    <n v="0"/>
    <n v="0"/>
    <x v="0"/>
    <n v="11"/>
    <n v="34"/>
    <n v="322.66666666666669"/>
    <n v="9.2975206611570247"/>
    <n v="3.0991735537190079"/>
    <n v="0"/>
    <n v="0"/>
    <n v="0"/>
    <n v="0"/>
  </r>
  <r>
    <x v="33"/>
    <n v="582"/>
    <s v="582 Wetterhälsan"/>
    <x v="7"/>
    <n v="856"/>
    <n v="115"/>
    <n v="37"/>
    <n v="10"/>
    <n v="4"/>
    <n v="1"/>
    <x v="0"/>
    <n v="11"/>
    <n v="35"/>
    <n v="3008.25"/>
    <n v="12.299509681708635"/>
    <n v="3.3241918058671986"/>
    <n v="1.3296767223468795"/>
    <n v="0.33241918058671988"/>
    <n v="0.10810810810810811"/>
    <n v="0.1"/>
  </r>
  <r>
    <x v="34"/>
    <n v="584"/>
    <s v="584 Bräcke Diakoni VC Nyhälsan"/>
    <x v="7"/>
    <n v="576"/>
    <n v="75"/>
    <n v="10"/>
    <n v="18"/>
    <n v="2"/>
    <n v="6"/>
    <x v="1"/>
    <n v="11"/>
    <n v="36"/>
    <n v="1939.5"/>
    <n v="5.1559680329981958"/>
    <n v="9.2807424593967518"/>
    <n v="1.0311936065996392"/>
    <n v="3.0935808197989174"/>
    <n v="0.2"/>
    <n v="0.33333333333333331"/>
  </r>
  <r>
    <x v="35"/>
    <n v="586"/>
    <s v="586 Nässjö Läkarhus"/>
    <x v="7"/>
    <n v="111"/>
    <n v="10"/>
    <n v="3"/>
    <n v="4"/>
    <n v="1"/>
    <n v="1"/>
    <x v="1"/>
    <n v="11"/>
    <n v="37"/>
    <n v="400.25"/>
    <n v="7.4953154278575891"/>
    <n v="9.9937539038101182"/>
    <n v="2.4984384759525295"/>
    <n v="2.4984384759525295"/>
    <n v="0.33333333333333331"/>
    <n v="0.25"/>
  </r>
  <r>
    <x v="36"/>
    <n v="588"/>
    <s v="588 Vårdcentralen Tranan Tranås"/>
    <x v="7"/>
    <n v="278"/>
    <n v="42"/>
    <n v="20"/>
    <n v="4"/>
    <n v="5"/>
    <n v="1"/>
    <x v="1"/>
    <n v="11"/>
    <n v="38"/>
    <n v="1076.8333333333333"/>
    <n v="18.572976319455194"/>
    <n v="3.7145952638910384"/>
    <n v="4.6432440798637984"/>
    <n v="0.92864881597275961"/>
    <n v="0.25"/>
    <n v="0.25"/>
  </r>
  <r>
    <x v="37"/>
    <n v="589"/>
    <s v="589 Vitala vårdcentral Vetlanda"/>
    <x v="7"/>
    <n v="295"/>
    <n v="32"/>
    <n v="9"/>
    <n v="15"/>
    <n v="1"/>
    <n v="5"/>
    <x v="1"/>
    <n v="11"/>
    <n v="39"/>
    <n v="1229.6666666666667"/>
    <n v="7.3190566549200327"/>
    <n v="12.198427758200053"/>
    <n v="0.81322851721333689"/>
    <n v="4.0661425860666851"/>
    <n v="0.1111111111111111"/>
    <n v="0.33333333333333331"/>
  </r>
  <r>
    <x v="39"/>
    <n v="590"/>
    <s v="590 Vårdcentralen Aroma"/>
    <x v="7"/>
    <n v="587"/>
    <n v="79"/>
    <n v="33"/>
    <n v="7"/>
    <n v="3"/>
    <n v="1"/>
    <x v="1"/>
    <n v="11"/>
    <n v="40"/>
    <n v="2144.25"/>
    <n v="15.389996502273522"/>
    <n v="3.2645447126034743"/>
    <n v="1.3990905911157747"/>
    <n v="0.46636353037192491"/>
    <n v="9.0909090909090912E-2"/>
    <n v="0.14285714285714285"/>
  </r>
  <r>
    <x v="40"/>
    <n v="591"/>
    <s v="591 Apladalen vårdcentral Värnamo"/>
    <x v="7"/>
    <n v="514"/>
    <n v="82"/>
    <n v="22"/>
    <n v="6"/>
    <n v="6"/>
    <n v="2"/>
    <x v="2"/>
    <n v="11"/>
    <n v="41"/>
    <n v="1909.4166666666667"/>
    <n v="11.521843494959194"/>
    <n v="3.1423209531706893"/>
    <n v="3.1423209531706893"/>
    <n v="1.0474403177235629"/>
    <n v="0.27272727272727271"/>
    <n v="0.33333333333333331"/>
  </r>
  <r>
    <x v="40"/>
    <m/>
    <m/>
    <x v="8"/>
    <m/>
    <m/>
    <m/>
    <m/>
    <m/>
    <m/>
    <x v="3"/>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l3" cacheId="162" applyNumberFormats="0" applyBorderFormats="0" applyFontFormats="0" applyPatternFormats="0" applyAlignmentFormats="0" applyWidthHeightFormats="1" dataCaption="Värden" updatedVersion="6" minRefreshableVersion="3" useAutoFormatting="1" itemPrintTitles="1" createdVersion="4" indent="0" outline="1" outlineData="1" multipleFieldFilters="0" chartFormat="8">
  <location ref="A18:E27" firstHeaderRow="0" firstDataRow="1" firstDataCol="1" rowPageCount="1" colPageCount="1"/>
  <pivotFields count="22">
    <pivotField axis="axisPage" multipleItemSelectionAllowed="1" showAll="0">
      <items count="42">
        <item x="28"/>
        <item x="29"/>
        <item x="33"/>
        <item x="35"/>
        <item x="38"/>
        <item x="40"/>
        <item x="30"/>
        <item x="34"/>
        <item x="0"/>
        <item x="1"/>
        <item x="2"/>
        <item x="3"/>
        <item x="4"/>
        <item x="5"/>
        <item x="6"/>
        <item x="7"/>
        <item x="8"/>
        <item x="9"/>
        <item x="10"/>
        <item x="11"/>
        <item x="12"/>
        <item x="13"/>
        <item x="14"/>
        <item x="15"/>
        <item x="16"/>
        <item x="17"/>
        <item x="18"/>
        <item x="19"/>
        <item x="20"/>
        <item x="21"/>
        <item x="22"/>
        <item x="23"/>
        <item x="24"/>
        <item x="25"/>
        <item x="26"/>
        <item x="27"/>
        <item x="31"/>
        <item x="32"/>
        <item x="36"/>
        <item x="37"/>
        <item x="39"/>
        <item t="default"/>
      </items>
    </pivotField>
    <pivotField showAll="0" defaultSubtotal="0"/>
    <pivotField showAll="0" defaultSubtotal="0"/>
    <pivotField axis="axisRow" showAll="0">
      <items count="10">
        <item x="0"/>
        <item x="1"/>
        <item x="2"/>
        <item x="3"/>
        <item x="4"/>
        <item x="5"/>
        <item h="1" x="8"/>
        <item x="6"/>
        <item x="7"/>
        <item t="default"/>
      </items>
    </pivotField>
    <pivotField showAll="0"/>
    <pivotField showAll="0"/>
    <pivotField dataField="1" showAll="0"/>
    <pivotField dataField="1" showAll="0"/>
    <pivotField dataField="1" showAll="0"/>
    <pivotField dataField="1" showAll="0"/>
    <pivotField showAll="0" defaultSubtotal="0">
      <items count="4">
        <item x="1"/>
        <item x="0"/>
        <item x="2"/>
        <item x="3"/>
      </items>
    </pivotField>
    <pivotField showAll="0" defaultSubtotal="0"/>
    <pivotField showAll="0" defaultSubtotal="0"/>
    <pivotField numFmtId="1" showAll="0"/>
    <pivotField numFmtId="164" showAll="0"/>
    <pivotField numFmtId="164" showAll="0"/>
    <pivotField numFmtId="164" showAll="0"/>
    <pivotField numFmtId="164" showAll="0"/>
    <pivotField showAll="0"/>
    <pivotField showAll="0"/>
    <pivotField dragToRow="0" dragToCol="0" dragToPage="0" showAll="0" defaultSubtotal="0"/>
    <pivotField dragToRow="0" dragToCol="0" dragToPage="0" showAll="0" defaultSubtotal="0"/>
  </pivotFields>
  <rowFields count="1">
    <field x="3"/>
  </rowFields>
  <rowItems count="9">
    <i>
      <x/>
    </i>
    <i>
      <x v="1"/>
    </i>
    <i>
      <x v="2"/>
    </i>
    <i>
      <x v="3"/>
    </i>
    <i>
      <x v="4"/>
    </i>
    <i>
      <x v="5"/>
    </i>
    <i>
      <x v="7"/>
    </i>
    <i>
      <x v="8"/>
    </i>
    <i t="grand">
      <x/>
    </i>
  </rowItems>
  <colFields count="1">
    <field x="-2"/>
  </colFields>
  <colItems count="4">
    <i>
      <x/>
    </i>
    <i i="1">
      <x v="1"/>
    </i>
    <i i="2">
      <x v="2"/>
    </i>
    <i i="3">
      <x v="3"/>
    </i>
  </colItems>
  <pageFields count="1">
    <pageField fld="0" hier="-1"/>
  </pageFields>
  <dataFields count="4">
    <dataField name="  Vårdtillfälle, Hjärtsvikt" fld="6" baseField="2" baseItem="0"/>
    <dataField name="  Akuta återinskrivningar, Hjärtsvikt" fld="8" baseField="2" baseItem="1"/>
    <dataField name=" Vårdtillfälle, KOL" fld="7" baseField="2" baseItem="0"/>
    <dataField name="  Akuta återinskrivningar, KOL" fld="9" baseField="2" baseItem="0"/>
  </dataFields>
  <chartFormats count="8">
    <chartFormat chart="0" format="16" series="1">
      <pivotArea type="data" outline="0" fieldPosition="0">
        <references count="1">
          <reference field="3" count="1" selected="0">
            <x v="0"/>
          </reference>
        </references>
      </pivotArea>
    </chartFormat>
    <chartFormat chart="0" format="17" series="1">
      <pivotArea type="data" outline="0" fieldPosition="0">
        <references count="1">
          <reference field="3" count="1" selected="0">
            <x v="1"/>
          </reference>
        </references>
      </pivotArea>
    </chartFormat>
    <chartFormat chart="0" format="18" series="1">
      <pivotArea type="data" outline="0" fieldPosition="0">
        <references count="1">
          <reference field="3" count="1" selected="0">
            <x v="2"/>
          </reference>
        </references>
      </pivotArea>
    </chartFormat>
    <chartFormat chart="0" format="19" series="1">
      <pivotArea type="data" outline="0" fieldPosition="0">
        <references count="1">
          <reference field="3" count="1" selected="0">
            <x v="3"/>
          </reference>
        </references>
      </pivotArea>
    </chartFormat>
    <chartFormat chart="7" format="24" series="1">
      <pivotArea type="data" outline="0" fieldPosition="0">
        <references count="1">
          <reference field="4294967294" count="1" selected="0">
            <x v="0"/>
          </reference>
        </references>
      </pivotArea>
    </chartFormat>
    <chartFormat chart="7" format="25" series="1">
      <pivotArea type="data" outline="0" fieldPosition="0">
        <references count="1">
          <reference field="4294967294" count="1" selected="0">
            <x v="1"/>
          </reference>
        </references>
      </pivotArea>
    </chartFormat>
    <chartFormat chart="7" format="26" series="1">
      <pivotArea type="data" outline="0" fieldPosition="0">
        <references count="1">
          <reference field="4294967294" count="1" selected="0">
            <x v="2"/>
          </reference>
        </references>
      </pivotArea>
    </chartFormat>
    <chartFormat chart="7" format="27"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ell5" cacheId="162" applyNumberFormats="0" applyBorderFormats="0" applyFontFormats="0" applyPatternFormats="0" applyAlignmentFormats="0" applyWidthHeightFormats="1" dataCaption="Värden" updatedVersion="6" minRefreshableVersion="3" useAutoFormatting="1" itemPrintTitles="1" createdVersion="4" indent="0" outline="1" outlineData="1" multipleFieldFilters="0" chartFormat="11" rowHeaderCaption="År ">
  <location ref="A73:F82" firstHeaderRow="0" firstDataRow="1" firstDataCol="1" rowPageCount="2" colPageCount="1"/>
  <pivotFields count="22">
    <pivotField axis="axisPage" multipleItemSelectionAllowed="1" showAll="0">
      <items count="42">
        <item x="28"/>
        <item x="29"/>
        <item x="33"/>
        <item x="35"/>
        <item x="38"/>
        <item x="40"/>
        <item x="30"/>
        <item x="34"/>
        <item x="0"/>
        <item x="1"/>
        <item x="2"/>
        <item x="3"/>
        <item x="4"/>
        <item x="5"/>
        <item x="6"/>
        <item x="7"/>
        <item x="8"/>
        <item x="9"/>
        <item x="10"/>
        <item x="11"/>
        <item x="12"/>
        <item x="13"/>
        <item x="14"/>
        <item x="15"/>
        <item x="16"/>
        <item x="17"/>
        <item x="18"/>
        <item x="19"/>
        <item x="20"/>
        <item x="21"/>
        <item x="22"/>
        <item x="23"/>
        <item x="24"/>
        <item x="25"/>
        <item x="26"/>
        <item x="27"/>
        <item x="31"/>
        <item x="32"/>
        <item x="36"/>
        <item x="37"/>
        <item x="39"/>
        <item t="default"/>
      </items>
    </pivotField>
    <pivotField showAll="0" defaultSubtotal="0"/>
    <pivotField showAll="0" defaultSubtotal="0"/>
    <pivotField axis="axisRow" showAll="0">
      <items count="10">
        <item x="0"/>
        <item x="1"/>
        <item x="2"/>
        <item x="3"/>
        <item x="4"/>
        <item x="5"/>
        <item h="1" x="8"/>
        <item x="6"/>
        <item x="7"/>
        <item t="default"/>
      </items>
    </pivotField>
    <pivotField showAll="0"/>
    <pivotField showAll="0"/>
    <pivotField dataField="1" showAll="0"/>
    <pivotField dataField="1" showAll="0"/>
    <pivotField showAll="0"/>
    <pivotField showAll="0"/>
    <pivotField axis="axisPage" multipleItemSelectionAllowed="1" showAll="0" defaultSubtotal="0">
      <items count="4">
        <item x="1"/>
        <item x="0"/>
        <item x="2"/>
        <item x="3"/>
      </items>
    </pivotField>
    <pivotField showAll="0" defaultSubtotal="0"/>
    <pivotField showAll="0" defaultSubtotal="0"/>
    <pivotField dataField="1" numFmtId="1" showAll="0"/>
    <pivotField numFmtId="164" showAll="0"/>
    <pivotField numFmtId="164" showAll="0"/>
    <pivotField numFmtId="164" showAll="0"/>
    <pivotField numFmtId="164" showAll="0"/>
    <pivotField showAll="0"/>
    <pivotField showAll="0"/>
    <pivotField dataField="1" dragToRow="0" dragToCol="0" dragToPage="0" showAll="0" defaultSubtotal="0"/>
    <pivotField dataField="1" dragToRow="0" dragToCol="0" dragToPage="0" showAll="0" defaultSubtotal="0"/>
  </pivotFields>
  <rowFields count="1">
    <field x="3"/>
  </rowFields>
  <rowItems count="9">
    <i>
      <x/>
    </i>
    <i>
      <x v="1"/>
    </i>
    <i>
      <x v="2"/>
    </i>
    <i>
      <x v="3"/>
    </i>
    <i>
      <x v="4"/>
    </i>
    <i>
      <x v="5"/>
    </i>
    <i>
      <x v="7"/>
    </i>
    <i>
      <x v="8"/>
    </i>
    <i t="grand">
      <x/>
    </i>
  </rowItems>
  <colFields count="1">
    <field x="-2"/>
  </colFields>
  <colItems count="5">
    <i>
      <x/>
    </i>
    <i i="1">
      <x v="1"/>
    </i>
    <i i="2">
      <x v="2"/>
    </i>
    <i i="3">
      <x v="3"/>
    </i>
    <i i="4">
      <x v="4"/>
    </i>
  </colItems>
  <pageFields count="2">
    <pageField fld="10" hier="-1"/>
    <pageField fld="0" hier="-1"/>
  </pageFields>
  <dataFields count="5">
    <dataField name="Summa av Antal VTF J44" fld="7" baseField="3" baseItem="4"/>
    <dataField name="Summa av Antal listade 65+" fld="13" baseField="3" baseItem="0"/>
    <dataField name=" KOL, Antal vårdtillfällen per 1000 listade patienter" fld="20" baseField="0" baseItem="0"/>
    <dataField name="Antal av Antal VTF I50" fld="6" subtotal="count" baseField="0" baseItem="0"/>
    <dataField name="Hjärtsvikt, Antal vårdtillfällen per 1000 listade patienter" fld="21" baseField="2" baseItem="0"/>
  </dataFields>
  <formats count="2">
    <format dxfId="56">
      <pivotArea field="3" type="button" dataOnly="0" labelOnly="1" outline="0" axis="axisRow" fieldPosition="0"/>
    </format>
    <format dxfId="55">
      <pivotArea collapsedLevelsAreSubtotals="1" fieldPosition="0">
        <references count="1">
          <reference field="3" count="0"/>
        </references>
      </pivotArea>
    </format>
  </formats>
  <chartFormats count="2">
    <chartFormat chart="10" format="20" series="1">
      <pivotArea type="data" outline="0" fieldPosition="0">
        <references count="1">
          <reference field="4294967294" count="1" selected="0">
            <x v="2"/>
          </reference>
        </references>
      </pivotArea>
    </chartFormat>
    <chartFormat chart="10" format="21" series="1">
      <pivotArea type="data" outline="0" fieldPosition="0">
        <references count="1">
          <reference field="429496729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ell1" cacheId="162" dataPosition="0" applyNumberFormats="0" applyBorderFormats="0" applyFontFormats="0" applyPatternFormats="0" applyAlignmentFormats="0" applyWidthHeightFormats="1" dataCaption="Värden" updatedVersion="6" minRefreshableVersion="3" useAutoFormatting="1" itemPrintTitles="1" createdVersion="4" indent="0" outline="1" outlineData="1" multipleFieldFilters="0" chartFormat="6">
  <location ref="A4:C13" firstHeaderRow="0" firstDataRow="1" firstDataCol="1" rowPageCount="2" colPageCount="1"/>
  <pivotFields count="22">
    <pivotField axis="axisPage" multipleItemSelectionAllowed="1" showAll="0">
      <items count="42">
        <item x="28"/>
        <item x="29"/>
        <item x="33"/>
        <item x="35"/>
        <item x="38"/>
        <item x="40"/>
        <item x="30"/>
        <item x="34"/>
        <item x="0"/>
        <item x="1"/>
        <item x="2"/>
        <item x="3"/>
        <item x="4"/>
        <item x="5"/>
        <item x="6"/>
        <item x="7"/>
        <item x="8"/>
        <item x="9"/>
        <item x="10"/>
        <item x="11"/>
        <item x="12"/>
        <item x="13"/>
        <item x="14"/>
        <item x="15"/>
        <item x="16"/>
        <item x="17"/>
        <item x="18"/>
        <item x="19"/>
        <item x="20"/>
        <item x="21"/>
        <item x="22"/>
        <item x="23"/>
        <item x="24"/>
        <item x="25"/>
        <item x="26"/>
        <item x="27"/>
        <item x="31"/>
        <item x="32"/>
        <item x="36"/>
        <item x="37"/>
        <item x="39"/>
        <item t="default"/>
      </items>
    </pivotField>
    <pivotField showAll="0" defaultSubtotal="0"/>
    <pivotField showAll="0" defaultSubtotal="0"/>
    <pivotField axis="axisRow" showAll="0">
      <items count="10">
        <item x="0"/>
        <item x="1"/>
        <item x="2"/>
        <item x="3"/>
        <item x="4"/>
        <item x="5"/>
        <item h="1" x="8"/>
        <item x="6"/>
        <item x="7"/>
        <item t="default"/>
      </items>
    </pivotField>
    <pivotField showAll="0"/>
    <pivotField showAll="0"/>
    <pivotField showAll="0"/>
    <pivotField showAll="0"/>
    <pivotField showAll="0"/>
    <pivotField showAll="0"/>
    <pivotField axis="axisPage" multipleItemSelectionAllowed="1" showAll="0" defaultSubtotal="0">
      <items count="4">
        <item x="1"/>
        <item x="0"/>
        <item x="2"/>
        <item x="3"/>
      </items>
    </pivotField>
    <pivotField showAll="0" defaultSubtotal="0"/>
    <pivotField showAll="0" defaultSubtotal="0"/>
    <pivotField numFmtId="1" showAll="0"/>
    <pivotField numFmtId="164" showAll="0"/>
    <pivotField numFmtId="164" showAll="0"/>
    <pivotField numFmtId="164" showAll="0"/>
    <pivotField numFmtId="164" showAll="0"/>
    <pivotField dataField="1" showAll="0"/>
    <pivotField dataField="1" showAll="0"/>
    <pivotField dragToRow="0" dragToCol="0" dragToPage="0" showAll="0" defaultSubtotal="0"/>
    <pivotField dragToRow="0" dragToCol="0" dragToPage="0" showAll="0" defaultSubtotal="0"/>
  </pivotFields>
  <rowFields count="1">
    <field x="3"/>
  </rowFields>
  <rowItems count="9">
    <i>
      <x/>
    </i>
    <i>
      <x v="1"/>
    </i>
    <i>
      <x v="2"/>
    </i>
    <i>
      <x v="3"/>
    </i>
    <i>
      <x v="4"/>
    </i>
    <i>
      <x v="5"/>
    </i>
    <i>
      <x v="7"/>
    </i>
    <i>
      <x v="8"/>
    </i>
    <i t="grand">
      <x/>
    </i>
  </rowItems>
  <colFields count="1">
    <field x="-2"/>
  </colFields>
  <colItems count="2">
    <i>
      <x/>
    </i>
    <i i="1">
      <x v="1"/>
    </i>
  </colItems>
  <pageFields count="2">
    <pageField fld="10" hier="-1"/>
    <pageField fld="0" hier="-1"/>
  </pageFields>
  <dataFields count="2">
    <dataField name="Akuta återinskrivningar, Hjärtsvikt" fld="18" subtotal="average" baseField="1" baseItem="0"/>
    <dataField name="Akuta återinskrivningar, KOL " fld="19" subtotal="average" baseField="1" baseItem="1"/>
  </dataFields>
  <formats count="2">
    <format dxfId="58">
      <pivotArea outline="0" collapsedLevelsAreSubtotals="1" fieldPosition="0"/>
    </format>
    <format dxfId="57">
      <pivotArea outline="0" collapsedLevelsAreSubtotals="1" fieldPosition="0"/>
    </format>
  </formats>
  <chartFormats count="4">
    <chartFormat chart="1" format="0" series="1">
      <pivotArea type="data" outline="0" fieldPosition="0">
        <references count="1">
          <reference field="4294967294" count="1" selected="0">
            <x v="0"/>
          </reference>
        </references>
      </pivotArea>
    </chartFormat>
    <chartFormat chart="1" format="2" series="1">
      <pivotArea type="data" outline="0" fieldPosition="0">
        <references count="1">
          <reference field="4294967294" count="1" selected="0">
            <x v="1"/>
          </reference>
        </references>
      </pivotArea>
    </chartFormat>
    <chartFormat chart="5" format="18" series="1">
      <pivotArea type="data" outline="0" fieldPosition="0">
        <references count="1">
          <reference field="4294967294" count="1" selected="0">
            <x v="0"/>
          </reference>
        </references>
      </pivotArea>
    </chartFormat>
    <chartFormat chart="5" format="19"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ell4" cacheId="162" applyNumberFormats="0" applyBorderFormats="0" applyFontFormats="0" applyPatternFormats="0" applyAlignmentFormats="0" applyWidthHeightFormats="1" dataCaption="Värden" updatedVersion="6" minRefreshableVersion="3" useAutoFormatting="1" itemPrintTitles="1" createdVersion="4" indent="0" outline="1" outlineData="1" multipleFieldFilters="0" chartFormat="11" rowHeaderCaption="År ">
  <location ref="A53:C62" firstHeaderRow="0" firstDataRow="1" firstDataCol="1" rowPageCount="2" colPageCount="1"/>
  <pivotFields count="22">
    <pivotField axis="axisPage" multipleItemSelectionAllowed="1" showAll="0">
      <items count="42">
        <item x="28"/>
        <item x="29"/>
        <item x="33"/>
        <item x="35"/>
        <item x="38"/>
        <item x="40"/>
        <item x="30"/>
        <item x="34"/>
        <item x="0"/>
        <item x="1"/>
        <item x="2"/>
        <item x="3"/>
        <item x="4"/>
        <item x="5"/>
        <item x="6"/>
        <item x="7"/>
        <item x="8"/>
        <item x="9"/>
        <item x="10"/>
        <item x="11"/>
        <item x="12"/>
        <item x="13"/>
        <item x="14"/>
        <item x="15"/>
        <item x="16"/>
        <item x="17"/>
        <item x="18"/>
        <item x="19"/>
        <item x="20"/>
        <item x="21"/>
        <item x="22"/>
        <item x="23"/>
        <item x="24"/>
        <item x="25"/>
        <item x="26"/>
        <item x="27"/>
        <item x="31"/>
        <item x="32"/>
        <item x="36"/>
        <item x="37"/>
        <item x="39"/>
        <item t="default"/>
      </items>
    </pivotField>
    <pivotField showAll="0" defaultSubtotal="0"/>
    <pivotField showAll="0" defaultSubtotal="0"/>
    <pivotField axis="axisRow" showAll="0">
      <items count="10">
        <item x="0"/>
        <item x="1"/>
        <item x="2"/>
        <item x="3"/>
        <item x="4"/>
        <item x="5"/>
        <item h="1" x="8"/>
        <item x="6"/>
        <item x="7"/>
        <item t="default"/>
      </items>
    </pivotField>
    <pivotField showAll="0"/>
    <pivotField showAll="0"/>
    <pivotField showAll="0"/>
    <pivotField showAll="0"/>
    <pivotField showAll="0"/>
    <pivotField showAll="0"/>
    <pivotField axis="axisPage" multipleItemSelectionAllowed="1" showAll="0" defaultSubtotal="0">
      <items count="4">
        <item x="1"/>
        <item x="0"/>
        <item x="2"/>
        <item x="3"/>
      </items>
    </pivotField>
    <pivotField showAll="0" defaultSubtotal="0"/>
    <pivotField showAll="0" defaultSubtotal="0"/>
    <pivotField numFmtId="1" showAll="0"/>
    <pivotField numFmtId="164" showAll="0"/>
    <pivotField numFmtId="164" showAll="0"/>
    <pivotField numFmtId="164" showAll="0"/>
    <pivotField numFmtId="164" showAll="0"/>
    <pivotField showAll="0"/>
    <pivotField showAll="0"/>
    <pivotField dataField="1" dragToRow="0" dragToCol="0" dragToPage="0" showAll="0" defaultSubtotal="0"/>
    <pivotField dataField="1" dragToRow="0" dragToCol="0" dragToPage="0" showAll="0" defaultSubtotal="0"/>
  </pivotFields>
  <rowFields count="1">
    <field x="3"/>
  </rowFields>
  <rowItems count="9">
    <i>
      <x/>
    </i>
    <i>
      <x v="1"/>
    </i>
    <i>
      <x v="2"/>
    </i>
    <i>
      <x v="3"/>
    </i>
    <i>
      <x v="4"/>
    </i>
    <i>
      <x v="5"/>
    </i>
    <i>
      <x v="7"/>
    </i>
    <i>
      <x v="8"/>
    </i>
    <i t="grand">
      <x/>
    </i>
  </rowItems>
  <colFields count="1">
    <field x="-2"/>
  </colFields>
  <colItems count="2">
    <i>
      <x/>
    </i>
    <i i="1">
      <x v="1"/>
    </i>
  </colItems>
  <pageFields count="2">
    <pageField fld="10" hier="-1"/>
    <pageField fld="0" hier="-1"/>
  </pageFields>
  <dataFields count="2">
    <dataField name=" KOL, Antal vårdtillfällen per 1000 listade patienter" fld="20" baseField="0" baseItem="0"/>
    <dataField name="Hjärtsvikt, Antal vårdtillfällen per 1000 listade patienter" fld="21" baseField="2" baseItem="0"/>
  </dataFields>
  <formats count="2">
    <format dxfId="60">
      <pivotArea field="3" type="button" dataOnly="0" labelOnly="1" outline="0" axis="axisRow" fieldPosition="0"/>
    </format>
    <format dxfId="59">
      <pivotArea collapsedLevelsAreSubtotals="1" fieldPosition="0">
        <references count="1">
          <reference field="3" count="0"/>
        </references>
      </pivotArea>
    </format>
  </formats>
  <chartFormats count="2">
    <chartFormat chart="10" format="20" series="1">
      <pivotArea type="data" outline="0" fieldPosition="0">
        <references count="1">
          <reference field="4294967294" count="1" selected="0">
            <x v="0"/>
          </reference>
        </references>
      </pivotArea>
    </chartFormat>
    <chartFormat chart="10" format="2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ell2" cacheId="162" applyNumberFormats="0" applyBorderFormats="0" applyFontFormats="0" applyPatternFormats="0" applyAlignmentFormats="0" applyWidthHeightFormats="1" dataCaption="Värden" updatedVersion="6" minRefreshableVersion="3" useAutoFormatting="1" itemPrintTitles="1" createdVersion="4" indent="0" outline="1" outlineData="1" multipleFieldFilters="0" chartFormat="4" rowHeaderCaption="År ">
  <location ref="A35:G44" firstHeaderRow="0" firstDataRow="1" firstDataCol="1" rowPageCount="2" colPageCount="1"/>
  <pivotFields count="22">
    <pivotField axis="axisPage" multipleItemSelectionAllowed="1" showAll="0">
      <items count="42">
        <item x="28"/>
        <item x="29"/>
        <item x="33"/>
        <item x="35"/>
        <item x="38"/>
        <item x="40"/>
        <item x="30"/>
        <item x="34"/>
        <item x="0"/>
        <item x="1"/>
        <item x="2"/>
        <item x="3"/>
        <item x="4"/>
        <item x="5"/>
        <item x="6"/>
        <item x="7"/>
        <item x="8"/>
        <item x="9"/>
        <item x="10"/>
        <item x="11"/>
        <item x="12"/>
        <item x="13"/>
        <item x="14"/>
        <item x="15"/>
        <item x="16"/>
        <item x="17"/>
        <item x="18"/>
        <item x="19"/>
        <item x="20"/>
        <item x="21"/>
        <item x="22"/>
        <item x="23"/>
        <item x="24"/>
        <item x="25"/>
        <item x="26"/>
        <item x="27"/>
        <item x="31"/>
        <item x="32"/>
        <item x="36"/>
        <item x="37"/>
        <item x="39"/>
        <item t="default"/>
      </items>
    </pivotField>
    <pivotField showAll="0" defaultSubtotal="0"/>
    <pivotField showAll="0" defaultSubtotal="0"/>
    <pivotField axis="axisRow" showAll="0">
      <items count="10">
        <item x="0"/>
        <item x="1"/>
        <item x="2"/>
        <item x="3"/>
        <item x="4"/>
        <item x="5"/>
        <item h="1" x="8"/>
        <item x="6"/>
        <item x="7"/>
        <item t="default"/>
      </items>
    </pivotField>
    <pivotField showAll="0"/>
    <pivotField showAll="0"/>
    <pivotField dataField="1" showAll="0"/>
    <pivotField dataField="1" showAll="0"/>
    <pivotField dataField="1" showAll="0"/>
    <pivotField dataField="1" showAll="0"/>
    <pivotField axis="axisPage" multipleItemSelectionAllowed="1" showAll="0" defaultSubtotal="0">
      <items count="4">
        <item x="1"/>
        <item x="0"/>
        <item x="2"/>
        <item x="3"/>
      </items>
    </pivotField>
    <pivotField showAll="0" defaultSubtotal="0"/>
    <pivotField showAll="0" defaultSubtotal="0"/>
    <pivotField numFmtId="1" showAll="0"/>
    <pivotField numFmtId="164" showAll="0"/>
    <pivotField numFmtId="164" showAll="0"/>
    <pivotField numFmtId="164" showAll="0"/>
    <pivotField numFmtId="164" showAll="0"/>
    <pivotField dataField="1" showAll="0"/>
    <pivotField dataField="1" showAll="0"/>
    <pivotField dragToRow="0" dragToCol="0" dragToPage="0" showAll="0" defaultSubtotal="0"/>
    <pivotField dragToRow="0" dragToCol="0" dragToPage="0" showAll="0" defaultSubtotal="0"/>
  </pivotFields>
  <rowFields count="1">
    <field x="3"/>
  </rowFields>
  <rowItems count="9">
    <i>
      <x/>
    </i>
    <i>
      <x v="1"/>
    </i>
    <i>
      <x v="2"/>
    </i>
    <i>
      <x v="3"/>
    </i>
    <i>
      <x v="4"/>
    </i>
    <i>
      <x v="5"/>
    </i>
    <i>
      <x v="7"/>
    </i>
    <i>
      <x v="8"/>
    </i>
    <i t="grand">
      <x/>
    </i>
  </rowItems>
  <colFields count="1">
    <field x="-2"/>
  </colFields>
  <colItems count="6">
    <i>
      <x/>
    </i>
    <i i="1">
      <x v="1"/>
    </i>
    <i i="2">
      <x v="2"/>
    </i>
    <i i="3">
      <x v="3"/>
    </i>
    <i i="4">
      <x v="4"/>
    </i>
    <i i="5">
      <x v="5"/>
    </i>
  </colItems>
  <pageFields count="2">
    <pageField fld="10" hier="-1"/>
    <pageField fld="0" hier="-1"/>
  </pageFields>
  <dataFields count="6">
    <dataField name=" Antal VTF I50" fld="6" baseField="2" baseItem="0"/>
    <dataField name=" Antal akuta ÅI30 I50" fld="8" baseField="2" baseItem="0"/>
    <dataField name=" Andel akuta ÅI30 I50 " fld="18" subtotal="average" baseField="2" baseItem="1" numFmtId="165"/>
    <dataField name=" Antal VTF J44" fld="7" baseField="2" baseItem="0"/>
    <dataField name=" Antal akuta ÅI30 J44" fld="9" baseField="2" baseItem="0"/>
    <dataField name=" Andel akuta ÅI30 J44 " fld="19" subtotal="average" baseField="2" baseItem="1" numFmtId="165"/>
  </dataFields>
  <formats count="4">
    <format dxfId="64">
      <pivotArea outline="0" collapsedLevelsAreSubtotals="1" fieldPosition="0">
        <references count="1">
          <reference field="4294967294" count="1" selected="0">
            <x v="2"/>
          </reference>
        </references>
      </pivotArea>
    </format>
    <format dxfId="63">
      <pivotArea outline="0" collapsedLevelsAreSubtotals="1" fieldPosition="0">
        <references count="1">
          <reference field="4294967294" count="1" selected="0">
            <x v="5"/>
          </reference>
        </references>
      </pivotArea>
    </format>
    <format dxfId="62">
      <pivotArea field="3" type="button" dataOnly="0" labelOnly="1" outline="0" axis="axisRow" fieldPosition="0"/>
    </format>
    <format dxfId="61">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 cacheId="157" applyNumberFormats="0" applyBorderFormats="0" applyFontFormats="0" applyPatternFormats="0" applyAlignmentFormats="0" applyWidthHeightFormats="1" dataCaption="Värden" grandTotalCaption="Totalt" updatedVersion="6" minRefreshableVersion="3" useAutoFormatting="1" itemPrintTitles="1" createdVersion="4" indent="0" outline="1" outlineData="1" multipleFieldFilters="0" chartFormat="4" rowHeaderCaption="År ">
  <location ref="A36:I44" firstHeaderRow="0" firstDataRow="1" firstDataCol="1"/>
  <pivotFields count="22">
    <pivotField multipleItemSelectionAllowed="1" showAll="0">
      <items count="21">
        <item x="0"/>
        <item x="1"/>
        <item x="2"/>
        <item x="3"/>
        <item x="4"/>
        <item x="5"/>
        <item x="6"/>
        <item x="7"/>
        <item x="8"/>
        <item x="9"/>
        <item x="10"/>
        <item x="11"/>
        <item x="12"/>
        <item x="13"/>
        <item x="14"/>
        <item x="15"/>
        <item x="16"/>
        <item x="17"/>
        <item x="18"/>
        <item x="19"/>
        <item t="default"/>
      </items>
    </pivotField>
    <pivotField showAll="0" defaultSubtotal="0"/>
    <pivotField showAll="0" defaultSubtotal="0"/>
    <pivotField axis="axisRow" showAll="0">
      <items count="8">
        <item x="0"/>
        <item x="1"/>
        <item x="2"/>
        <item x="3"/>
        <item x="4"/>
        <item x="5"/>
        <item x="6"/>
        <item t="default"/>
      </items>
    </pivotField>
    <pivotField showAll="0"/>
    <pivotField showAll="0"/>
    <pivotField dataField="1" showAll="0"/>
    <pivotField dataField="1" showAll="0"/>
    <pivotField dataField="1" showAll="0"/>
    <pivotField dataField="1" showAll="0"/>
    <pivotField multipleItemSelectionAllowed="1" showAll="0" defaultSubtotal="0">
      <items count="2">
        <item x="0"/>
        <item x="1"/>
      </items>
    </pivotField>
    <pivotField showAll="0" defaultSubtotal="0"/>
    <pivotField showAll="0" defaultSubtotal="0"/>
    <pivotField numFmtId="1" showAll="0"/>
    <pivotField numFmtId="164" showAll="0"/>
    <pivotField numFmtId="164" showAll="0"/>
    <pivotField numFmtId="164" showAll="0"/>
    <pivotField numFmtId="164" showAll="0"/>
    <pivotField dataField="1" showAll="0"/>
    <pivotField dataField="1" showAll="0"/>
    <pivotField dataField="1" dragToRow="0" dragToCol="0" dragToPage="0" showAll="0" defaultSubtotal="0"/>
    <pivotField dataField="1" dragToRow="0" dragToCol="0" dragToPage="0" showAll="0" defaultSubtotal="0"/>
  </pivotFields>
  <rowFields count="1">
    <field x="3"/>
  </rowFields>
  <rowItems count="8">
    <i>
      <x/>
    </i>
    <i>
      <x v="1"/>
    </i>
    <i>
      <x v="2"/>
    </i>
    <i>
      <x v="3"/>
    </i>
    <i>
      <x v="4"/>
    </i>
    <i>
      <x v="5"/>
    </i>
    <i>
      <x v="6"/>
    </i>
    <i t="grand">
      <x/>
    </i>
  </rowItems>
  <colFields count="1">
    <field x="-2"/>
  </colFields>
  <colItems count="8">
    <i>
      <x/>
    </i>
    <i i="1">
      <x v="1"/>
    </i>
    <i i="2">
      <x v="2"/>
    </i>
    <i i="3">
      <x v="3"/>
    </i>
    <i i="4">
      <x v="4"/>
    </i>
    <i i="5">
      <x v="5"/>
    </i>
    <i i="6">
      <x v="6"/>
    </i>
    <i i="7">
      <x v="7"/>
    </i>
  </colItems>
  <dataFields count="8">
    <dataField name=" Antal _x000a_vårdtillfällen _x000a_med hjärtsvikt (I50)" fld="6" baseField="2" baseItem="0"/>
    <dataField name=" Antal akuta _x000a_återinskrivningar_x000a_ med hjärtsvikt (I50)" fld="8" baseField="2" baseItem="0"/>
    <dataField name=" Andel akuta _x000a_återinskrivningar _x000a_med hjärtsvikt (I50)" fld="18" subtotal="average" baseField="2" baseItem="1" numFmtId="165"/>
    <dataField name=" Antal vårdtillfällen _x000a_med KOL (J44)" fld="7" baseField="2" baseItem="0"/>
    <dataField name="  Antal akuta _x000a_återinskrivningar _x000a_med KOL (J44)" fld="9" baseField="2" baseItem="0"/>
    <dataField name="  Andel akuta _x000a_återinskrivningar _x000a_med KOL (J44)" fld="19" subtotal="average" baseField="2" baseItem="1" numFmtId="165"/>
    <dataField name="KOL, Antal vårdtillfällen per 1000 listade patienter" fld="20" baseField="0" baseItem="0" numFmtId="164"/>
    <dataField name="Hjärtsvikt, Antal vårdtillfällen per 1000 listade patienter" fld="21" baseField="0" baseItem="0" numFmtId="164"/>
  </dataFields>
  <formats count="55">
    <format dxfId="54">
      <pivotArea outline="0" collapsedLevelsAreSubtotals="1" fieldPosition="0">
        <references count="1">
          <reference field="4294967294" count="1" selected="0">
            <x v="2"/>
          </reference>
        </references>
      </pivotArea>
    </format>
    <format dxfId="53">
      <pivotArea outline="0" collapsedLevelsAreSubtotals="1" fieldPosition="0">
        <references count="1">
          <reference field="4294967294" count="1" selected="0">
            <x v="5"/>
          </reference>
        </references>
      </pivotArea>
    </format>
    <format dxfId="52">
      <pivotArea field="3" type="button" dataOnly="0" labelOnly="1" outline="0" axis="axisRow" fieldPosition="0"/>
    </format>
    <format dxfId="51">
      <pivotArea dataOnly="0" labelOnly="1" outline="0" fieldPosition="0">
        <references count="1">
          <reference field="4294967294" count="6">
            <x v="0"/>
            <x v="1"/>
            <x v="2"/>
            <x v="3"/>
            <x v="4"/>
            <x v="5"/>
          </reference>
        </references>
      </pivotArea>
    </format>
    <format dxfId="50">
      <pivotArea field="10" type="button" dataOnly="0" labelOnly="1" outline="0"/>
    </format>
    <format dxfId="49">
      <pivotArea field="0" type="button" dataOnly="0" labelOnly="1" outline="0"/>
    </format>
    <format dxfId="48">
      <pivotArea field="10" type="button" dataOnly="0" labelOnly="1" outline="0"/>
    </format>
    <format dxfId="47">
      <pivotArea field="0" type="button" dataOnly="0" labelOnly="1" outline="0"/>
    </format>
    <format dxfId="46">
      <pivotArea dataOnly="0" labelOnly="1" outline="0" fieldPosition="0">
        <references count="1">
          <reference field="4294967294" count="2">
            <x v="0"/>
            <x v="1"/>
          </reference>
        </references>
      </pivotArea>
    </format>
    <format dxfId="45">
      <pivotArea dataOnly="0" labelOnly="1" outline="0" fieldPosition="0">
        <references count="1">
          <reference field="4294967294" count="1">
            <x v="2"/>
          </reference>
        </references>
      </pivotArea>
    </format>
    <format dxfId="44">
      <pivotArea dataOnly="0" labelOnly="1" outline="0" fieldPosition="0">
        <references count="1">
          <reference field="4294967294" count="3">
            <x v="3"/>
            <x v="4"/>
            <x v="5"/>
          </reference>
        </references>
      </pivotArea>
    </format>
    <format dxfId="43">
      <pivotArea field="3" type="button" dataOnly="0" labelOnly="1" outline="0" axis="axisRow" fieldPosition="0"/>
    </format>
    <format dxfId="42">
      <pivotArea dataOnly="0" labelOnly="1" fieldPosition="0">
        <references count="1">
          <reference field="3" count="0"/>
        </references>
      </pivotArea>
    </format>
    <format dxfId="41">
      <pivotArea dataOnly="0" labelOnly="1" grandRow="1" outline="0" fieldPosition="0"/>
    </format>
    <format dxfId="40">
      <pivotArea field="3" type="button" dataOnly="0" labelOnly="1" outline="0" axis="axisRow" fieldPosition="0"/>
    </format>
    <format dxfId="39">
      <pivotArea dataOnly="0" labelOnly="1" fieldPosition="0">
        <references count="1">
          <reference field="3" count="0"/>
        </references>
      </pivotArea>
    </format>
    <format dxfId="38">
      <pivotArea dataOnly="0" labelOnly="1" grandRow="1" outline="0" fieldPosition="0"/>
    </format>
    <format dxfId="37">
      <pivotArea field="3" type="button" dataOnly="0" labelOnly="1" outline="0" axis="axisRow" fieldPosition="0"/>
    </format>
    <format dxfId="36">
      <pivotArea dataOnly="0" labelOnly="1" fieldPosition="0">
        <references count="1">
          <reference field="3" count="0"/>
        </references>
      </pivotArea>
    </format>
    <format dxfId="35">
      <pivotArea dataOnly="0" labelOnly="1" grandRow="1" outline="0" fieldPosition="0"/>
    </format>
    <format dxfId="34">
      <pivotArea grandRow="1" outline="0" collapsedLevelsAreSubtotals="1" fieldPosition="0"/>
    </format>
    <format dxfId="33">
      <pivotArea dataOnly="0" labelOnly="1" grandRow="1" outline="0" fieldPosition="0"/>
    </format>
    <format dxfId="32">
      <pivotArea grandRow="1" outline="0" collapsedLevelsAreSubtotals="1" fieldPosition="0"/>
    </format>
    <format dxfId="31">
      <pivotArea dataOnly="0" labelOnly="1" grandRow="1" outline="0" fieldPosition="0"/>
    </format>
    <format dxfId="30">
      <pivotArea field="3" type="button" dataOnly="0" labelOnly="1" outline="0" axis="axisRow" fieldPosition="0"/>
    </format>
    <format dxfId="29">
      <pivotArea field="3" type="button" dataOnly="0" labelOnly="1" outline="0" axis="axisRow" fieldPosition="0"/>
    </format>
    <format dxfId="28">
      <pivotArea collapsedLevelsAreSubtotals="1" fieldPosition="0">
        <references count="1">
          <reference field="3" count="0"/>
        </references>
      </pivotArea>
    </format>
    <format dxfId="27">
      <pivotArea dataOnly="0" labelOnly="1" outline="0" fieldPosition="0">
        <references count="1">
          <reference field="4294967294" count="6">
            <x v="0"/>
            <x v="1"/>
            <x v="2"/>
            <x v="3"/>
            <x v="4"/>
            <x v="5"/>
          </reference>
        </references>
      </pivotArea>
    </format>
    <format dxfId="26">
      <pivotArea grandRow="1" outline="0" collapsedLevelsAreSubtotals="1" fieldPosition="0"/>
    </format>
    <format dxfId="25">
      <pivotArea dataOnly="0" labelOnly="1" grandRow="1" outline="0" fieldPosition="0"/>
    </format>
    <format dxfId="24">
      <pivotArea grandRow="1" outline="0" collapsedLevelsAreSubtotals="1" fieldPosition="0"/>
    </format>
    <format dxfId="23">
      <pivotArea dataOnly="0" labelOnly="1" grandRow="1" outline="0" fieldPosition="0"/>
    </format>
    <format dxfId="22">
      <pivotArea grandRow="1" outline="0" collapsedLevelsAreSubtotals="1" fieldPosition="0"/>
    </format>
    <format dxfId="21">
      <pivotArea dataOnly="0" labelOnly="1" grandRow="1" outline="0" fieldPosition="0"/>
    </format>
    <format dxfId="20">
      <pivotArea grandRow="1" outline="0" collapsedLevelsAreSubtotals="1" fieldPosition="0"/>
    </format>
    <format dxfId="19">
      <pivotArea dataOnly="0" labelOnly="1" grandRow="1" outline="0" fieldPosition="0"/>
    </format>
    <format dxfId="18">
      <pivotArea grandRow="1" outline="0" collapsedLevelsAreSubtotals="1" fieldPosition="0"/>
    </format>
    <format dxfId="17">
      <pivotArea dataOnly="0" labelOnly="1" grandRow="1" outline="0" fieldPosition="0"/>
    </format>
    <format dxfId="16">
      <pivotArea dataOnly="0" labelOnly="1" fieldPosition="0">
        <references count="1">
          <reference field="3" count="0"/>
        </references>
      </pivotArea>
    </format>
    <format dxfId="15">
      <pivotArea dataOnly="0" labelOnly="1" outline="0" fieldPosition="0">
        <references count="1">
          <reference field="4294967294" count="6">
            <x v="0"/>
            <x v="1"/>
            <x v="2"/>
            <x v="3"/>
            <x v="4"/>
            <x v="5"/>
          </reference>
        </references>
      </pivotArea>
    </format>
    <format dxfId="14">
      <pivotArea dataOnly="0" labelOnly="1" outline="0" fieldPosition="0">
        <references count="1">
          <reference field="4294967294" count="6">
            <x v="0"/>
            <x v="1"/>
            <x v="2"/>
            <x v="3"/>
            <x v="4"/>
            <x v="5"/>
          </reference>
        </references>
      </pivotArea>
    </format>
    <format dxfId="13">
      <pivotArea type="all" dataOnly="0" outline="0" fieldPosition="0"/>
    </format>
    <format dxfId="12">
      <pivotArea type="all" dataOnly="0" outline="0" fieldPosition="0"/>
    </format>
    <format dxfId="11">
      <pivotArea field="3" type="button" dataOnly="0" labelOnly="1" outline="0" axis="axisRow" fieldPosition="0"/>
    </format>
    <format dxfId="10">
      <pivotArea dataOnly="0" labelOnly="1" outline="0" fieldPosition="0">
        <references count="1">
          <reference field="4294967294" count="6">
            <x v="0"/>
            <x v="1"/>
            <x v="2"/>
            <x v="3"/>
            <x v="4"/>
            <x v="5"/>
          </reference>
        </references>
      </pivotArea>
    </format>
    <format dxfId="9">
      <pivotArea field="3" type="button" dataOnly="0" labelOnly="1" outline="0" axis="axisRow" fieldPosition="0"/>
    </format>
    <format dxfId="8">
      <pivotArea dataOnly="0" labelOnly="1" outline="0" fieldPosition="0">
        <references count="1">
          <reference field="4294967294" count="6">
            <x v="0"/>
            <x v="1"/>
            <x v="2"/>
            <x v="3"/>
            <x v="4"/>
            <x v="5"/>
          </reference>
        </references>
      </pivotArea>
    </format>
    <format dxfId="7">
      <pivotArea outline="0" collapsedLevelsAreSubtotals="1" fieldPosition="0">
        <references count="1">
          <reference field="4294967294" count="2" selected="0">
            <x v="6"/>
            <x v="7"/>
          </reference>
        </references>
      </pivotArea>
    </format>
    <format dxfId="6">
      <pivotArea dataOnly="0" labelOnly="1" outline="0" fieldPosition="0">
        <references count="1">
          <reference field="4294967294" count="1">
            <x v="6"/>
          </reference>
        </references>
      </pivotArea>
    </format>
    <format dxfId="5">
      <pivotArea dataOnly="0" labelOnly="1" outline="0" fieldPosition="0">
        <references count="1">
          <reference field="4294967294" count="1">
            <x v="7"/>
          </reference>
        </references>
      </pivotArea>
    </format>
    <format dxfId="4">
      <pivotArea field="3" type="button" dataOnly="0" labelOnly="1" outline="0" axis="axisRow" fieldPosition="0"/>
    </format>
    <format dxfId="3">
      <pivotArea dataOnly="0" labelOnly="1" outline="0" fieldPosition="0">
        <references count="1">
          <reference field="4294967294" count="8">
            <x v="0"/>
            <x v="1"/>
            <x v="2"/>
            <x v="3"/>
            <x v="4"/>
            <x v="5"/>
            <x v="6"/>
            <x v="7"/>
          </reference>
        </references>
      </pivotArea>
    </format>
    <format dxfId="2">
      <pivotArea field="3" type="button" dataOnly="0" labelOnly="1" outline="0" axis="axisRow" fieldPosition="0"/>
    </format>
    <format dxfId="1">
      <pivotArea dataOnly="0" labelOnly="1" outline="0" fieldPosition="0">
        <references count="1">
          <reference field="4294967294" count="2">
            <x v="6"/>
            <x v="7"/>
          </reference>
        </references>
      </pivotArea>
    </format>
    <format dxfId="0">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Utsnitt_Listad_vårdcentral" sourceName="Listad vårdcentral">
  <pivotTables>
    <pivotTable tabId="5" name="Pivottabell1"/>
    <pivotTable tabId="5" name="Pivottabell2"/>
    <pivotTable tabId="5" name="Pivottabell3"/>
    <pivotTable tabId="5" name="Pivottabell4"/>
    <pivotTable tabId="5" name="Pivottabell5"/>
  </pivotTables>
  <data>
    <tabular pivotCacheId="2">
      <items count="41">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Utsnitt_Område" sourceName="Område">
  <pivotTables>
    <pivotTable tabId="5" name="Pivottabell1"/>
    <pivotTable tabId="5" name="Pivottabell2"/>
    <pivotTable tabId="5" name="Pivottabell3"/>
    <pivotTable tabId="5" name="Pivottabell4"/>
    <pivotTable tabId="5" name="Pivottabell5"/>
  </pivotTables>
  <data>
    <tabular pivotCacheId="2">
      <items count="4">
        <i x="1" s="1"/>
        <i x="0" s="1"/>
        <i x="2" s="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Listad vårdcentral" cache="Utsnitt_Listad_vårdcentral" caption="Listad vårdcentral" rowHeight="234950"/>
  <slicer name="Område" cache="Utsnitt_Område" caption="Område" rowHeight="234950"/>
</slicer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6.xml"/><Relationship Id="rId4" Type="http://schemas.microsoft.com/office/2007/relationships/slicer" Target="../slicers/slicer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5"/>
  <sheetViews>
    <sheetView topLeftCell="E15" workbookViewId="0">
      <selection activeCell="L30" sqref="L30:P30"/>
    </sheetView>
  </sheetViews>
  <sheetFormatPr defaultRowHeight="15" x14ac:dyDescent="0.25"/>
  <cols>
    <col min="1" max="3" width="55.140625" customWidth="1"/>
    <col min="4" max="4" width="18" style="3" customWidth="1"/>
    <col min="5" max="5" width="21.5703125" customWidth="1"/>
    <col min="13" max="13" width="34.140625" customWidth="1"/>
    <col min="14" max="14" width="10" bestFit="1" customWidth="1"/>
    <col min="15" max="15" width="22.28515625" customWidth="1"/>
  </cols>
  <sheetData>
    <row r="1" spans="1:28" s="1" customFormat="1" x14ac:dyDescent="0.25">
      <c r="A1" s="1" t="s">
        <v>0</v>
      </c>
      <c r="B1" s="1" t="s">
        <v>0</v>
      </c>
      <c r="C1" s="1" t="s">
        <v>183</v>
      </c>
      <c r="D1" s="11" t="s">
        <v>75</v>
      </c>
      <c r="E1" s="1" t="s">
        <v>74</v>
      </c>
      <c r="L1" s="1" t="s">
        <v>183</v>
      </c>
      <c r="M1" s="1" t="s">
        <v>182</v>
      </c>
      <c r="N1" s="11" t="s">
        <v>75</v>
      </c>
      <c r="O1" s="1" t="s">
        <v>74</v>
      </c>
      <c r="V1" s="1" t="s">
        <v>183</v>
      </c>
      <c r="W1" s="1" t="s">
        <v>75</v>
      </c>
      <c r="X1" s="1" t="s">
        <v>74</v>
      </c>
      <c r="AB1" s="1">
        <v>1</v>
      </c>
    </row>
    <row r="2" spans="1:28" x14ac:dyDescent="0.25">
      <c r="A2" t="s">
        <v>144</v>
      </c>
      <c r="B2" t="s">
        <v>8</v>
      </c>
      <c r="C2">
        <f>LEFT(A2,3)*1</f>
        <v>501</v>
      </c>
      <c r="D2" s="3" t="s">
        <v>84</v>
      </c>
      <c r="E2" t="s">
        <v>95</v>
      </c>
      <c r="L2" s="1">
        <v>501</v>
      </c>
      <c r="M2" t="s">
        <v>144</v>
      </c>
      <c r="N2" t="str">
        <f t="shared" ref="N2:N41" si="0">VLOOKUP(L2,$V:$X,2,FALSE)</f>
        <v>Jönköping</v>
      </c>
      <c r="O2" t="str">
        <f t="shared" ref="O2:O41" si="1">VLOOKUP(L2,$V:$X,3,FALSE)</f>
        <v>Jönköpingsområde</v>
      </c>
      <c r="V2" s="1">
        <v>501</v>
      </c>
      <c r="W2" t="s">
        <v>84</v>
      </c>
      <c r="X2" t="s">
        <v>95</v>
      </c>
    </row>
    <row r="3" spans="1:28" x14ac:dyDescent="0.25">
      <c r="A3" t="s">
        <v>145</v>
      </c>
      <c r="B3" t="s">
        <v>9</v>
      </c>
      <c r="C3">
        <f t="shared" ref="C3:C55" si="2">LEFT(A3,3)*1</f>
        <v>502</v>
      </c>
      <c r="D3" s="3" t="s">
        <v>84</v>
      </c>
      <c r="E3" t="s">
        <v>95</v>
      </c>
      <c r="L3" s="1">
        <v>502</v>
      </c>
      <c r="M3" t="s">
        <v>145</v>
      </c>
      <c r="N3" t="str">
        <f t="shared" si="0"/>
        <v>Jönköping</v>
      </c>
      <c r="O3" t="str">
        <f t="shared" si="1"/>
        <v>Jönköpingsområde</v>
      </c>
      <c r="V3" s="1">
        <v>502</v>
      </c>
      <c r="W3" t="s">
        <v>84</v>
      </c>
      <c r="X3" t="s">
        <v>95</v>
      </c>
    </row>
    <row r="4" spans="1:28" x14ac:dyDescent="0.25">
      <c r="A4" t="s">
        <v>146</v>
      </c>
      <c r="B4" t="s">
        <v>10</v>
      </c>
      <c r="C4">
        <f t="shared" si="2"/>
        <v>503</v>
      </c>
      <c r="D4" s="3" t="s">
        <v>84</v>
      </c>
      <c r="E4" t="s">
        <v>95</v>
      </c>
      <c r="L4" s="1">
        <v>503</v>
      </c>
      <c r="M4" t="s">
        <v>146</v>
      </c>
      <c r="N4" t="str">
        <f t="shared" si="0"/>
        <v>Jönköping</v>
      </c>
      <c r="O4" t="str">
        <f t="shared" si="1"/>
        <v>Jönköpingsområde</v>
      </c>
      <c r="V4" s="1">
        <v>503</v>
      </c>
      <c r="W4" t="s">
        <v>84</v>
      </c>
      <c r="X4" t="s">
        <v>95</v>
      </c>
    </row>
    <row r="5" spans="1:28" x14ac:dyDescent="0.25">
      <c r="A5" t="s">
        <v>147</v>
      </c>
      <c r="B5" t="s">
        <v>11</v>
      </c>
      <c r="C5">
        <f t="shared" si="2"/>
        <v>504</v>
      </c>
      <c r="D5" s="3" t="s">
        <v>84</v>
      </c>
      <c r="E5" t="s">
        <v>95</v>
      </c>
      <c r="L5" s="1">
        <v>504</v>
      </c>
      <c r="M5" t="s">
        <v>147</v>
      </c>
      <c r="N5" t="str">
        <f t="shared" si="0"/>
        <v>Jönköping</v>
      </c>
      <c r="O5" t="str">
        <f t="shared" si="1"/>
        <v>Jönköpingsområde</v>
      </c>
      <c r="V5" s="1">
        <v>504</v>
      </c>
      <c r="W5" t="s">
        <v>84</v>
      </c>
      <c r="X5" t="s">
        <v>95</v>
      </c>
    </row>
    <row r="6" spans="1:28" x14ac:dyDescent="0.25">
      <c r="A6" t="s">
        <v>148</v>
      </c>
      <c r="B6" t="s">
        <v>12</v>
      </c>
      <c r="C6">
        <f t="shared" si="2"/>
        <v>505</v>
      </c>
      <c r="D6" s="3" t="s">
        <v>84</v>
      </c>
      <c r="E6" t="s">
        <v>95</v>
      </c>
      <c r="L6" s="1">
        <v>505</v>
      </c>
      <c r="M6" t="s">
        <v>148</v>
      </c>
      <c r="N6" t="str">
        <f t="shared" si="0"/>
        <v>Jönköping</v>
      </c>
      <c r="O6" t="str">
        <f t="shared" si="1"/>
        <v>Jönköpingsområde</v>
      </c>
      <c r="V6" s="1">
        <v>505</v>
      </c>
      <c r="W6" t="s">
        <v>84</v>
      </c>
      <c r="X6" t="s">
        <v>95</v>
      </c>
    </row>
    <row r="7" spans="1:28" x14ac:dyDescent="0.25">
      <c r="A7" t="s">
        <v>149</v>
      </c>
      <c r="B7" t="s">
        <v>47</v>
      </c>
      <c r="C7">
        <f t="shared" si="2"/>
        <v>507</v>
      </c>
      <c r="D7" s="3" t="s">
        <v>91</v>
      </c>
      <c r="E7" t="s">
        <v>93</v>
      </c>
      <c r="L7" s="1">
        <v>507</v>
      </c>
      <c r="M7" t="s">
        <v>149</v>
      </c>
      <c r="N7" t="str">
        <f t="shared" si="0"/>
        <v>Vetlanda</v>
      </c>
      <c r="O7" t="str">
        <f t="shared" si="1"/>
        <v>Höglandet</v>
      </c>
      <c r="V7" s="1">
        <v>507</v>
      </c>
      <c r="W7" t="s">
        <v>91</v>
      </c>
      <c r="X7" t="s">
        <v>93</v>
      </c>
    </row>
    <row r="8" spans="1:28" x14ac:dyDescent="0.25">
      <c r="A8" t="s">
        <v>150</v>
      </c>
      <c r="B8" t="s">
        <v>13</v>
      </c>
      <c r="C8">
        <f t="shared" si="2"/>
        <v>508</v>
      </c>
      <c r="D8" s="3" t="s">
        <v>89</v>
      </c>
      <c r="E8" t="s">
        <v>93</v>
      </c>
      <c r="L8" s="1">
        <v>508</v>
      </c>
      <c r="M8" t="s">
        <v>150</v>
      </c>
      <c r="N8" t="str">
        <f t="shared" si="0"/>
        <v>Tranås</v>
      </c>
      <c r="O8" t="str">
        <f t="shared" si="1"/>
        <v>Höglandet</v>
      </c>
      <c r="V8" s="1">
        <v>508</v>
      </c>
      <c r="W8" t="s">
        <v>89</v>
      </c>
      <c r="X8" t="s">
        <v>93</v>
      </c>
    </row>
    <row r="9" spans="1:28" x14ac:dyDescent="0.25">
      <c r="A9" t="s">
        <v>151</v>
      </c>
      <c r="B9" t="s">
        <v>14</v>
      </c>
      <c r="C9">
        <f t="shared" si="2"/>
        <v>509</v>
      </c>
      <c r="D9" s="3" t="s">
        <v>88</v>
      </c>
      <c r="E9" t="s">
        <v>93</v>
      </c>
      <c r="L9" s="1">
        <v>509</v>
      </c>
      <c r="M9" t="s">
        <v>151</v>
      </c>
      <c r="N9" t="str">
        <f t="shared" si="0"/>
        <v>Sävsjö</v>
      </c>
      <c r="O9" t="str">
        <f t="shared" si="1"/>
        <v>Höglandet</v>
      </c>
      <c r="V9" s="1">
        <v>509</v>
      </c>
      <c r="W9" t="s">
        <v>88</v>
      </c>
      <c r="X9" t="s">
        <v>93</v>
      </c>
    </row>
    <row r="10" spans="1:28" x14ac:dyDescent="0.25">
      <c r="A10" t="s">
        <v>152</v>
      </c>
      <c r="B10" t="s">
        <v>15</v>
      </c>
      <c r="C10">
        <f t="shared" si="2"/>
        <v>510</v>
      </c>
      <c r="D10" s="3" t="s">
        <v>77</v>
      </c>
      <c r="E10" t="s">
        <v>93</v>
      </c>
      <c r="L10" s="1">
        <v>510</v>
      </c>
      <c r="M10" t="s">
        <v>152</v>
      </c>
      <c r="N10" t="str">
        <f t="shared" si="0"/>
        <v>Eksjö</v>
      </c>
      <c r="O10" t="str">
        <f t="shared" si="1"/>
        <v>Höglandet</v>
      </c>
      <c r="V10" s="1">
        <v>510</v>
      </c>
      <c r="W10" t="s">
        <v>77</v>
      </c>
      <c r="X10" t="s">
        <v>93</v>
      </c>
    </row>
    <row r="11" spans="1:28" x14ac:dyDescent="0.25">
      <c r="A11" t="s">
        <v>153</v>
      </c>
      <c r="B11" t="s">
        <v>16</v>
      </c>
      <c r="C11">
        <f t="shared" si="2"/>
        <v>511</v>
      </c>
      <c r="D11" s="3" t="s">
        <v>87</v>
      </c>
      <c r="E11" t="s">
        <v>93</v>
      </c>
      <c r="L11" s="1">
        <v>511</v>
      </c>
      <c r="M11" t="s">
        <v>153</v>
      </c>
      <c r="N11" t="str">
        <f t="shared" si="0"/>
        <v>Nässjö</v>
      </c>
      <c r="O11" t="str">
        <f t="shared" si="1"/>
        <v>Höglandet</v>
      </c>
      <c r="V11" s="1">
        <v>511</v>
      </c>
      <c r="W11" t="s">
        <v>87</v>
      </c>
      <c r="X11" t="s">
        <v>93</v>
      </c>
    </row>
    <row r="12" spans="1:28" x14ac:dyDescent="0.25">
      <c r="A12" t="s">
        <v>154</v>
      </c>
      <c r="B12" t="s">
        <v>17</v>
      </c>
      <c r="C12">
        <f t="shared" si="2"/>
        <v>518</v>
      </c>
      <c r="D12" s="3" t="s">
        <v>84</v>
      </c>
      <c r="E12" t="s">
        <v>95</v>
      </c>
      <c r="L12" s="1">
        <v>518</v>
      </c>
      <c r="M12" t="s">
        <v>154</v>
      </c>
      <c r="N12" t="str">
        <f t="shared" si="0"/>
        <v>Jönköping</v>
      </c>
      <c r="O12" t="str">
        <f t="shared" si="1"/>
        <v>Jönköpingsområde</v>
      </c>
      <c r="V12" s="1">
        <v>518</v>
      </c>
      <c r="W12" t="s">
        <v>84</v>
      </c>
      <c r="X12" t="s">
        <v>95</v>
      </c>
    </row>
    <row r="13" spans="1:28" x14ac:dyDescent="0.25">
      <c r="A13" t="s">
        <v>155</v>
      </c>
      <c r="B13" t="s">
        <v>18</v>
      </c>
      <c r="C13">
        <f t="shared" si="2"/>
        <v>521</v>
      </c>
      <c r="D13" s="3" t="s">
        <v>83</v>
      </c>
      <c r="E13" t="s">
        <v>95</v>
      </c>
      <c r="L13" s="1">
        <v>521</v>
      </c>
      <c r="M13" t="s">
        <v>155</v>
      </c>
      <c r="N13" t="str">
        <f t="shared" si="0"/>
        <v>Habo</v>
      </c>
      <c r="O13" t="str">
        <f t="shared" si="1"/>
        <v>Jönköpingsområde</v>
      </c>
      <c r="V13" s="1">
        <v>521</v>
      </c>
      <c r="W13" t="s">
        <v>83</v>
      </c>
      <c r="X13" t="s">
        <v>95</v>
      </c>
    </row>
    <row r="14" spans="1:28" x14ac:dyDescent="0.25">
      <c r="A14" t="s">
        <v>156</v>
      </c>
      <c r="B14" t="s">
        <v>19</v>
      </c>
      <c r="C14">
        <f t="shared" si="2"/>
        <v>522</v>
      </c>
      <c r="D14" s="3" t="s">
        <v>84</v>
      </c>
      <c r="E14" t="s">
        <v>95</v>
      </c>
      <c r="L14" s="1">
        <v>522</v>
      </c>
      <c r="M14" t="s">
        <v>156</v>
      </c>
      <c r="N14" t="str">
        <f t="shared" si="0"/>
        <v>Jönköping</v>
      </c>
      <c r="O14" t="str">
        <f t="shared" si="1"/>
        <v>Jönköpingsområde</v>
      </c>
      <c r="V14" s="1">
        <v>522</v>
      </c>
      <c r="W14" t="s">
        <v>84</v>
      </c>
      <c r="X14" t="s">
        <v>95</v>
      </c>
    </row>
    <row r="15" spans="1:28" x14ac:dyDescent="0.25">
      <c r="A15" t="s">
        <v>157</v>
      </c>
      <c r="B15" t="s">
        <v>20</v>
      </c>
      <c r="C15">
        <f t="shared" si="2"/>
        <v>523</v>
      </c>
      <c r="D15" s="3" t="s">
        <v>85</v>
      </c>
      <c r="E15" t="s">
        <v>95</v>
      </c>
      <c r="L15" s="1">
        <v>523</v>
      </c>
      <c r="M15" t="s">
        <v>157</v>
      </c>
      <c r="N15" t="str">
        <f t="shared" si="0"/>
        <v>Mullsjö</v>
      </c>
      <c r="O15" t="str">
        <f t="shared" si="1"/>
        <v>Jönköpingsområde</v>
      </c>
      <c r="V15" s="1">
        <v>523</v>
      </c>
      <c r="W15" t="s">
        <v>85</v>
      </c>
      <c r="X15" t="s">
        <v>95</v>
      </c>
    </row>
    <row r="16" spans="1:28" x14ac:dyDescent="0.25">
      <c r="A16" t="s">
        <v>158</v>
      </c>
      <c r="B16" t="s">
        <v>21</v>
      </c>
      <c r="C16">
        <f t="shared" si="2"/>
        <v>525</v>
      </c>
      <c r="D16" s="3" t="s">
        <v>84</v>
      </c>
      <c r="E16" t="s">
        <v>95</v>
      </c>
      <c r="L16" s="1">
        <v>525</v>
      </c>
      <c r="M16" t="s">
        <v>158</v>
      </c>
      <c r="N16" t="str">
        <f t="shared" si="0"/>
        <v>Jönköping</v>
      </c>
      <c r="O16" t="str">
        <f t="shared" si="1"/>
        <v>Jönköpingsområde</v>
      </c>
      <c r="V16" s="1">
        <v>525</v>
      </c>
      <c r="W16" t="s">
        <v>84</v>
      </c>
      <c r="X16" t="s">
        <v>95</v>
      </c>
    </row>
    <row r="17" spans="1:24" x14ac:dyDescent="0.25">
      <c r="A17" t="s">
        <v>159</v>
      </c>
      <c r="B17" t="s">
        <v>22</v>
      </c>
      <c r="C17">
        <f t="shared" si="2"/>
        <v>527</v>
      </c>
      <c r="D17" s="3" t="s">
        <v>84</v>
      </c>
      <c r="E17" t="s">
        <v>95</v>
      </c>
      <c r="L17" s="1">
        <v>527</v>
      </c>
      <c r="M17" t="s">
        <v>159</v>
      </c>
      <c r="N17" t="str">
        <f t="shared" si="0"/>
        <v>Jönköping</v>
      </c>
      <c r="O17" t="str">
        <f t="shared" si="1"/>
        <v>Jönköpingsområde</v>
      </c>
      <c r="V17" s="1">
        <v>527</v>
      </c>
      <c r="W17" t="s">
        <v>84</v>
      </c>
      <c r="X17" t="s">
        <v>95</v>
      </c>
    </row>
    <row r="18" spans="1:24" x14ac:dyDescent="0.25">
      <c r="A18" t="s">
        <v>160</v>
      </c>
      <c r="B18" t="s">
        <v>23</v>
      </c>
      <c r="C18">
        <f t="shared" si="2"/>
        <v>528</v>
      </c>
      <c r="D18" s="3" t="s">
        <v>84</v>
      </c>
      <c r="E18" t="s">
        <v>95</v>
      </c>
      <c r="L18" s="1">
        <v>528</v>
      </c>
      <c r="M18" t="s">
        <v>160</v>
      </c>
      <c r="N18" t="str">
        <f t="shared" si="0"/>
        <v>Jönköping</v>
      </c>
      <c r="O18" t="str">
        <f t="shared" si="1"/>
        <v>Jönköpingsområde</v>
      </c>
      <c r="V18" s="1">
        <v>528</v>
      </c>
      <c r="W18" t="s">
        <v>84</v>
      </c>
      <c r="X18" t="s">
        <v>95</v>
      </c>
    </row>
    <row r="19" spans="1:24" x14ac:dyDescent="0.25">
      <c r="A19" t="s">
        <v>161</v>
      </c>
      <c r="B19" t="s">
        <v>24</v>
      </c>
      <c r="C19">
        <f t="shared" si="2"/>
        <v>529</v>
      </c>
      <c r="D19" s="3" t="s">
        <v>84</v>
      </c>
      <c r="E19" t="s">
        <v>95</v>
      </c>
      <c r="L19" s="1">
        <v>529</v>
      </c>
      <c r="M19" t="s">
        <v>161</v>
      </c>
      <c r="N19" t="str">
        <f t="shared" si="0"/>
        <v>Jönköping</v>
      </c>
      <c r="O19" t="str">
        <f t="shared" si="1"/>
        <v>Jönköpingsområde</v>
      </c>
      <c r="V19" s="1">
        <v>529</v>
      </c>
      <c r="W19" t="s">
        <v>84</v>
      </c>
      <c r="X19" t="s">
        <v>95</v>
      </c>
    </row>
    <row r="20" spans="1:24" x14ac:dyDescent="0.25">
      <c r="A20" t="s">
        <v>162</v>
      </c>
      <c r="B20" t="s">
        <v>25</v>
      </c>
      <c r="C20">
        <f t="shared" si="2"/>
        <v>535</v>
      </c>
      <c r="D20" s="3" t="s">
        <v>91</v>
      </c>
      <c r="E20" t="s">
        <v>93</v>
      </c>
      <c r="L20" s="1">
        <v>535</v>
      </c>
      <c r="M20" t="s">
        <v>162</v>
      </c>
      <c r="N20" t="str">
        <f t="shared" si="0"/>
        <v>Vetlanda</v>
      </c>
      <c r="O20" t="str">
        <f t="shared" si="1"/>
        <v>Höglandet</v>
      </c>
      <c r="V20" s="1">
        <v>535</v>
      </c>
      <c r="W20" t="s">
        <v>91</v>
      </c>
      <c r="X20" t="s">
        <v>93</v>
      </c>
    </row>
    <row r="21" spans="1:24" x14ac:dyDescent="0.25">
      <c r="A21" t="s">
        <v>163</v>
      </c>
      <c r="B21" t="s">
        <v>26</v>
      </c>
      <c r="C21">
        <f t="shared" si="2"/>
        <v>536</v>
      </c>
      <c r="D21" s="3" t="s">
        <v>77</v>
      </c>
      <c r="E21" t="s">
        <v>93</v>
      </c>
      <c r="L21" s="1">
        <v>537</v>
      </c>
      <c r="M21" t="s">
        <v>164</v>
      </c>
      <c r="N21" t="str">
        <f t="shared" si="0"/>
        <v>Nässjö</v>
      </c>
      <c r="O21" t="str">
        <f t="shared" si="1"/>
        <v>Höglandet</v>
      </c>
      <c r="V21" s="1">
        <v>536</v>
      </c>
      <c r="W21" t="s">
        <v>77</v>
      </c>
      <c r="X21" t="s">
        <v>93</v>
      </c>
    </row>
    <row r="22" spans="1:24" x14ac:dyDescent="0.25">
      <c r="A22" t="s">
        <v>164</v>
      </c>
      <c r="B22" t="s">
        <v>27</v>
      </c>
      <c r="C22">
        <f t="shared" si="2"/>
        <v>537</v>
      </c>
      <c r="D22" s="3" t="s">
        <v>87</v>
      </c>
      <c r="E22" t="s">
        <v>93</v>
      </c>
      <c r="L22" s="1">
        <v>540</v>
      </c>
      <c r="M22" t="s">
        <v>165</v>
      </c>
      <c r="N22" t="str">
        <f t="shared" si="0"/>
        <v>Värnamo</v>
      </c>
      <c r="O22" t="str">
        <f t="shared" si="1"/>
        <v>Värnamoområdet</v>
      </c>
      <c r="V22" s="1">
        <v>537</v>
      </c>
      <c r="W22" t="s">
        <v>87</v>
      </c>
      <c r="X22" t="s">
        <v>93</v>
      </c>
    </row>
    <row r="23" spans="1:24" x14ac:dyDescent="0.25">
      <c r="A23" t="s">
        <v>165</v>
      </c>
      <c r="B23" t="s">
        <v>28</v>
      </c>
      <c r="C23">
        <f t="shared" si="2"/>
        <v>540</v>
      </c>
      <c r="D23" s="3" t="s">
        <v>92</v>
      </c>
      <c r="E23" t="s">
        <v>94</v>
      </c>
      <c r="L23" s="1">
        <v>541</v>
      </c>
      <c r="M23" t="s">
        <v>166</v>
      </c>
      <c r="N23" t="str">
        <f t="shared" si="0"/>
        <v>Värnamo</v>
      </c>
      <c r="O23" t="str">
        <f t="shared" si="1"/>
        <v>Värnamoområdet</v>
      </c>
      <c r="V23" s="1">
        <v>540</v>
      </c>
      <c r="W23" t="s">
        <v>92</v>
      </c>
      <c r="X23" t="s">
        <v>94</v>
      </c>
    </row>
    <row r="24" spans="1:24" x14ac:dyDescent="0.25">
      <c r="A24" t="s">
        <v>166</v>
      </c>
      <c r="B24" t="s">
        <v>48</v>
      </c>
      <c r="C24">
        <f t="shared" si="2"/>
        <v>541</v>
      </c>
      <c r="D24" s="3" t="s">
        <v>92</v>
      </c>
      <c r="E24" t="s">
        <v>94</v>
      </c>
      <c r="L24" s="1">
        <v>542</v>
      </c>
      <c r="M24" t="s">
        <v>167</v>
      </c>
      <c r="N24" t="str">
        <f t="shared" si="0"/>
        <v>Värnamo</v>
      </c>
      <c r="O24" t="str">
        <f t="shared" si="1"/>
        <v>Värnamoområdet</v>
      </c>
      <c r="V24" s="1">
        <v>541</v>
      </c>
      <c r="W24" t="s">
        <v>92</v>
      </c>
      <c r="X24" t="s">
        <v>94</v>
      </c>
    </row>
    <row r="25" spans="1:24" x14ac:dyDescent="0.25">
      <c r="A25" t="s">
        <v>167</v>
      </c>
      <c r="B25" t="s">
        <v>30</v>
      </c>
      <c r="C25">
        <f t="shared" si="2"/>
        <v>542</v>
      </c>
      <c r="D25" s="3" t="s">
        <v>92</v>
      </c>
      <c r="E25" t="s">
        <v>94</v>
      </c>
      <c r="L25" s="1">
        <v>543</v>
      </c>
      <c r="M25" t="s">
        <v>168</v>
      </c>
      <c r="N25" t="str">
        <f t="shared" si="0"/>
        <v>Gislaved</v>
      </c>
      <c r="O25" t="str">
        <f t="shared" si="1"/>
        <v>Värnamoområdet</v>
      </c>
      <c r="V25" s="1">
        <v>542</v>
      </c>
      <c r="W25" t="s">
        <v>92</v>
      </c>
      <c r="X25" t="s">
        <v>94</v>
      </c>
    </row>
    <row r="26" spans="1:24" x14ac:dyDescent="0.25">
      <c r="A26" t="s">
        <v>168</v>
      </c>
      <c r="B26" t="s">
        <v>31</v>
      </c>
      <c r="C26">
        <f t="shared" si="2"/>
        <v>543</v>
      </c>
      <c r="D26" s="3" t="s">
        <v>78</v>
      </c>
      <c r="E26" t="s">
        <v>94</v>
      </c>
      <c r="L26" s="1">
        <v>545</v>
      </c>
      <c r="M26" t="s">
        <v>170</v>
      </c>
      <c r="N26" t="str">
        <f t="shared" si="0"/>
        <v>Gislaved</v>
      </c>
      <c r="O26" t="str">
        <f t="shared" si="1"/>
        <v>Värnamoområdet</v>
      </c>
      <c r="V26" s="1">
        <v>543</v>
      </c>
      <c r="W26" t="s">
        <v>78</v>
      </c>
      <c r="X26" t="s">
        <v>94</v>
      </c>
    </row>
    <row r="27" spans="1:24" x14ac:dyDescent="0.25">
      <c r="A27" t="s">
        <v>169</v>
      </c>
      <c r="B27" t="s">
        <v>32</v>
      </c>
      <c r="C27">
        <f t="shared" si="2"/>
        <v>544</v>
      </c>
      <c r="D27" s="3" t="s">
        <v>78</v>
      </c>
      <c r="E27" t="s">
        <v>94</v>
      </c>
      <c r="L27" s="1">
        <v>547</v>
      </c>
      <c r="M27" t="s">
        <v>172</v>
      </c>
      <c r="N27" t="str">
        <f t="shared" si="0"/>
        <v>Vaggeryd</v>
      </c>
      <c r="O27" t="str">
        <f t="shared" si="1"/>
        <v>Värnamoområdet</v>
      </c>
      <c r="V27" s="1">
        <v>544</v>
      </c>
      <c r="W27" t="s">
        <v>78</v>
      </c>
      <c r="X27" t="s">
        <v>94</v>
      </c>
    </row>
    <row r="28" spans="1:24" x14ac:dyDescent="0.25">
      <c r="A28" t="s">
        <v>170</v>
      </c>
      <c r="B28" t="s">
        <v>33</v>
      </c>
      <c r="C28">
        <f t="shared" si="2"/>
        <v>545</v>
      </c>
      <c r="D28" s="3" t="s">
        <v>78</v>
      </c>
      <c r="E28" t="s">
        <v>94</v>
      </c>
      <c r="L28" s="1">
        <v>548</v>
      </c>
      <c r="M28" t="s">
        <v>173</v>
      </c>
      <c r="N28" t="str">
        <f t="shared" si="0"/>
        <v>Vaggeryd</v>
      </c>
      <c r="O28" t="str">
        <f t="shared" si="1"/>
        <v>Värnamoområdet</v>
      </c>
      <c r="V28" s="1">
        <v>545</v>
      </c>
      <c r="W28" t="s">
        <v>78</v>
      </c>
      <c r="X28" t="s">
        <v>94</v>
      </c>
    </row>
    <row r="29" spans="1:24" x14ac:dyDescent="0.25">
      <c r="A29" t="s">
        <v>171</v>
      </c>
      <c r="B29" t="s">
        <v>34</v>
      </c>
      <c r="C29">
        <f t="shared" si="2"/>
        <v>546</v>
      </c>
      <c r="D29" s="3" t="s">
        <v>78</v>
      </c>
      <c r="E29" t="s">
        <v>94</v>
      </c>
      <c r="L29" s="1">
        <v>549</v>
      </c>
      <c r="M29" t="s">
        <v>174</v>
      </c>
      <c r="N29" t="str">
        <f t="shared" si="0"/>
        <v>Gnosjö</v>
      </c>
      <c r="O29" t="str">
        <f t="shared" si="1"/>
        <v>Värnamoområdet</v>
      </c>
      <c r="V29" s="1">
        <v>546</v>
      </c>
      <c r="W29" t="s">
        <v>78</v>
      </c>
      <c r="X29" t="s">
        <v>94</v>
      </c>
    </row>
    <row r="30" spans="1:24" x14ac:dyDescent="0.25">
      <c r="A30" t="s">
        <v>172</v>
      </c>
      <c r="B30" t="s">
        <v>49</v>
      </c>
      <c r="C30">
        <f t="shared" si="2"/>
        <v>547</v>
      </c>
      <c r="D30" s="3" t="s">
        <v>90</v>
      </c>
      <c r="E30" t="s">
        <v>94</v>
      </c>
      <c r="L30" s="1">
        <v>572</v>
      </c>
      <c r="M30" t="s">
        <v>37</v>
      </c>
      <c r="N30" t="str">
        <f t="shared" si="0"/>
        <v>Aneby</v>
      </c>
      <c r="O30" t="str">
        <f t="shared" si="1"/>
        <v>Höglandet</v>
      </c>
      <c r="V30" s="1">
        <v>547</v>
      </c>
      <c r="W30" t="s">
        <v>90</v>
      </c>
      <c r="X30" t="s">
        <v>94</v>
      </c>
    </row>
    <row r="31" spans="1:24" x14ac:dyDescent="0.25">
      <c r="A31" t="s">
        <v>173</v>
      </c>
      <c r="B31" t="s">
        <v>35</v>
      </c>
      <c r="C31">
        <f t="shared" si="2"/>
        <v>548</v>
      </c>
      <c r="D31" s="3" t="s">
        <v>90</v>
      </c>
      <c r="E31" t="s">
        <v>94</v>
      </c>
      <c r="L31" s="1">
        <v>576</v>
      </c>
      <c r="M31" t="s">
        <v>38</v>
      </c>
      <c r="N31" t="str">
        <f t="shared" si="0"/>
        <v>Gislaved</v>
      </c>
      <c r="O31" t="str">
        <f t="shared" si="1"/>
        <v>Värnamoområdet</v>
      </c>
      <c r="V31" s="1">
        <v>548</v>
      </c>
      <c r="W31" t="s">
        <v>90</v>
      </c>
      <c r="X31" t="s">
        <v>94</v>
      </c>
    </row>
    <row r="32" spans="1:24" x14ac:dyDescent="0.25">
      <c r="A32" t="s">
        <v>174</v>
      </c>
      <c r="B32" t="s">
        <v>36</v>
      </c>
      <c r="C32">
        <f t="shared" si="2"/>
        <v>549</v>
      </c>
      <c r="D32" s="3" t="s">
        <v>82</v>
      </c>
      <c r="E32" t="s">
        <v>94</v>
      </c>
      <c r="L32" s="1">
        <v>577</v>
      </c>
      <c r="M32" t="s">
        <v>50</v>
      </c>
      <c r="N32" t="str">
        <f t="shared" si="0"/>
        <v>Jönköping</v>
      </c>
      <c r="O32" t="str">
        <f t="shared" si="1"/>
        <v>Jönköpingsområde</v>
      </c>
      <c r="V32" s="1">
        <v>549</v>
      </c>
      <c r="W32" t="s">
        <v>82</v>
      </c>
      <c r="X32" t="s">
        <v>94</v>
      </c>
    </row>
    <row r="33" spans="1:24" x14ac:dyDescent="0.25">
      <c r="A33" t="s">
        <v>37</v>
      </c>
      <c r="B33" t="s">
        <v>37</v>
      </c>
      <c r="C33">
        <f t="shared" si="2"/>
        <v>572</v>
      </c>
      <c r="D33" s="3" t="s">
        <v>76</v>
      </c>
      <c r="E33" t="s">
        <v>93</v>
      </c>
      <c r="L33" s="1">
        <v>580</v>
      </c>
      <c r="M33" t="s">
        <v>177</v>
      </c>
      <c r="N33" t="str">
        <f t="shared" si="0"/>
        <v>Jönköping</v>
      </c>
      <c r="O33" t="str">
        <f t="shared" si="1"/>
        <v>Jönköpingsområde</v>
      </c>
      <c r="V33" s="1">
        <v>572</v>
      </c>
      <c r="W33" t="s">
        <v>76</v>
      </c>
      <c r="X33" t="s">
        <v>93</v>
      </c>
    </row>
    <row r="34" spans="1:24" x14ac:dyDescent="0.25">
      <c r="A34" t="s">
        <v>79</v>
      </c>
      <c r="B34" t="s">
        <v>79</v>
      </c>
      <c r="C34">
        <f t="shared" si="2"/>
        <v>573</v>
      </c>
      <c r="D34" s="3" t="s">
        <v>78</v>
      </c>
      <c r="E34" t="s">
        <v>94</v>
      </c>
      <c r="L34" s="1">
        <v>581</v>
      </c>
      <c r="M34" t="s">
        <v>178</v>
      </c>
      <c r="N34" t="str">
        <f t="shared" si="0"/>
        <v>Jönköping</v>
      </c>
      <c r="O34" t="str">
        <f t="shared" si="1"/>
        <v>Jönköpingsområde</v>
      </c>
      <c r="V34" s="1">
        <v>573</v>
      </c>
      <c r="W34" t="s">
        <v>78</v>
      </c>
      <c r="X34" t="s">
        <v>94</v>
      </c>
    </row>
    <row r="35" spans="1:24" x14ac:dyDescent="0.25">
      <c r="A35" t="s">
        <v>80</v>
      </c>
      <c r="B35" t="s">
        <v>80</v>
      </c>
      <c r="C35">
        <f t="shared" si="2"/>
        <v>574</v>
      </c>
      <c r="D35" s="3" t="s">
        <v>78</v>
      </c>
      <c r="E35" t="s">
        <v>94</v>
      </c>
      <c r="L35" s="1">
        <v>582</v>
      </c>
      <c r="M35" t="s">
        <v>39</v>
      </c>
      <c r="N35" t="str">
        <f t="shared" si="0"/>
        <v>Jönköping</v>
      </c>
      <c r="O35" t="str">
        <f t="shared" si="1"/>
        <v>Jönköpingsområde</v>
      </c>
      <c r="V35" s="1">
        <v>574</v>
      </c>
      <c r="W35" t="s">
        <v>78</v>
      </c>
      <c r="X35" t="s">
        <v>94</v>
      </c>
    </row>
    <row r="36" spans="1:24" x14ac:dyDescent="0.25">
      <c r="A36" t="s">
        <v>81</v>
      </c>
      <c r="B36" t="s">
        <v>81</v>
      </c>
      <c r="C36">
        <f t="shared" si="2"/>
        <v>575</v>
      </c>
      <c r="D36" s="3" t="s">
        <v>78</v>
      </c>
      <c r="E36" t="s">
        <v>94</v>
      </c>
      <c r="L36" s="1">
        <v>584</v>
      </c>
      <c r="M36" t="s">
        <v>54</v>
      </c>
      <c r="N36" t="str">
        <f t="shared" si="0"/>
        <v>Nässjö</v>
      </c>
      <c r="O36" t="str">
        <f t="shared" si="1"/>
        <v>Höglandet</v>
      </c>
      <c r="V36" s="1">
        <v>575</v>
      </c>
      <c r="W36" t="s">
        <v>78</v>
      </c>
      <c r="X36" t="s">
        <v>94</v>
      </c>
    </row>
    <row r="37" spans="1:24" x14ac:dyDescent="0.25">
      <c r="A37" t="s">
        <v>38</v>
      </c>
      <c r="B37" t="s">
        <v>38</v>
      </c>
      <c r="C37">
        <f t="shared" si="2"/>
        <v>576</v>
      </c>
      <c r="D37" s="3" t="s">
        <v>78</v>
      </c>
      <c r="E37" t="s">
        <v>94</v>
      </c>
      <c r="L37" s="1">
        <v>586</v>
      </c>
      <c r="M37" t="s">
        <v>41</v>
      </c>
      <c r="N37" t="str">
        <f t="shared" si="0"/>
        <v>Nässjö</v>
      </c>
      <c r="O37" t="str">
        <f t="shared" si="1"/>
        <v>Höglandet</v>
      </c>
      <c r="V37" s="1">
        <v>576</v>
      </c>
      <c r="W37" t="s">
        <v>78</v>
      </c>
      <c r="X37" t="s">
        <v>94</v>
      </c>
    </row>
    <row r="38" spans="1:24" x14ac:dyDescent="0.25">
      <c r="A38" t="s">
        <v>50</v>
      </c>
      <c r="B38" t="s">
        <v>50</v>
      </c>
      <c r="C38">
        <f t="shared" si="2"/>
        <v>577</v>
      </c>
      <c r="D38" s="3" t="s">
        <v>84</v>
      </c>
      <c r="E38" t="s">
        <v>95</v>
      </c>
      <c r="L38" s="1">
        <v>588</v>
      </c>
      <c r="M38" t="s">
        <v>179</v>
      </c>
      <c r="N38" t="str">
        <f t="shared" si="0"/>
        <v>Tranås</v>
      </c>
      <c r="O38" t="str">
        <f t="shared" si="1"/>
        <v>Höglandet</v>
      </c>
      <c r="V38" s="1">
        <v>577</v>
      </c>
      <c r="W38" t="s">
        <v>84</v>
      </c>
      <c r="X38" t="s">
        <v>95</v>
      </c>
    </row>
    <row r="39" spans="1:24" x14ac:dyDescent="0.25">
      <c r="A39" t="s">
        <v>51</v>
      </c>
      <c r="B39" t="s">
        <v>51</v>
      </c>
      <c r="C39">
        <f t="shared" si="2"/>
        <v>579</v>
      </c>
      <c r="D39" s="3" t="s">
        <v>84</v>
      </c>
      <c r="E39" t="s">
        <v>95</v>
      </c>
      <c r="L39" s="1">
        <v>589</v>
      </c>
      <c r="M39" t="s">
        <v>180</v>
      </c>
      <c r="N39" t="str">
        <f t="shared" si="0"/>
        <v>Vetlanda</v>
      </c>
      <c r="O39" t="str">
        <f t="shared" si="1"/>
        <v>Höglandet</v>
      </c>
      <c r="V39" s="1">
        <v>579</v>
      </c>
      <c r="W39" t="s">
        <v>84</v>
      </c>
      <c r="X39" t="s">
        <v>95</v>
      </c>
    </row>
    <row r="40" spans="1:24" x14ac:dyDescent="0.25">
      <c r="A40" t="s">
        <v>52</v>
      </c>
      <c r="B40" t="s">
        <v>52</v>
      </c>
      <c r="C40">
        <f t="shared" si="2"/>
        <v>580</v>
      </c>
      <c r="D40" s="3" t="s">
        <v>84</v>
      </c>
      <c r="E40" t="s">
        <v>95</v>
      </c>
      <c r="L40" s="1">
        <v>590</v>
      </c>
      <c r="M40" t="s">
        <v>44</v>
      </c>
      <c r="N40" t="str">
        <f t="shared" si="0"/>
        <v>Vetlanda</v>
      </c>
      <c r="O40" t="str">
        <f t="shared" si="1"/>
        <v>Höglandet</v>
      </c>
      <c r="V40" s="1">
        <v>580</v>
      </c>
      <c r="W40" t="s">
        <v>84</v>
      </c>
      <c r="X40" t="s">
        <v>95</v>
      </c>
    </row>
    <row r="41" spans="1:24" x14ac:dyDescent="0.25">
      <c r="A41" t="s">
        <v>53</v>
      </c>
      <c r="B41" t="s">
        <v>53</v>
      </c>
      <c r="C41">
        <f t="shared" si="2"/>
        <v>581</v>
      </c>
      <c r="D41" s="3" t="s">
        <v>84</v>
      </c>
      <c r="E41" t="s">
        <v>95</v>
      </c>
      <c r="L41" s="1">
        <v>591</v>
      </c>
      <c r="M41" t="s">
        <v>181</v>
      </c>
      <c r="N41" t="str">
        <f t="shared" si="0"/>
        <v>Värnamo</v>
      </c>
      <c r="O41" t="str">
        <f t="shared" si="1"/>
        <v>Värnamoområdet</v>
      </c>
      <c r="V41" s="1">
        <v>581</v>
      </c>
      <c r="W41" t="s">
        <v>84</v>
      </c>
      <c r="X41" t="s">
        <v>95</v>
      </c>
    </row>
    <row r="42" spans="1:24" x14ac:dyDescent="0.25">
      <c r="A42" t="s">
        <v>39</v>
      </c>
      <c r="B42" t="s">
        <v>39</v>
      </c>
      <c r="C42">
        <f t="shared" si="2"/>
        <v>582</v>
      </c>
      <c r="D42" s="3" t="s">
        <v>84</v>
      </c>
      <c r="E42" t="s">
        <v>95</v>
      </c>
      <c r="L42" s="1"/>
      <c r="V42" s="1">
        <v>582</v>
      </c>
      <c r="W42" t="s">
        <v>84</v>
      </c>
      <c r="X42" t="s">
        <v>95</v>
      </c>
    </row>
    <row r="43" spans="1:24" x14ac:dyDescent="0.25">
      <c r="A43" t="s">
        <v>86</v>
      </c>
      <c r="B43" t="s">
        <v>86</v>
      </c>
      <c r="C43">
        <f t="shared" si="2"/>
        <v>583</v>
      </c>
      <c r="D43" s="3" t="s">
        <v>85</v>
      </c>
      <c r="E43" t="s">
        <v>95</v>
      </c>
      <c r="L43" s="1"/>
      <c r="V43" s="1">
        <v>583</v>
      </c>
      <c r="W43" t="s">
        <v>85</v>
      </c>
      <c r="X43" t="s">
        <v>95</v>
      </c>
    </row>
    <row r="44" spans="1:24" x14ac:dyDescent="0.25">
      <c r="A44" t="s">
        <v>54</v>
      </c>
      <c r="B44" t="s">
        <v>54</v>
      </c>
      <c r="C44">
        <f t="shared" si="2"/>
        <v>584</v>
      </c>
      <c r="D44" s="3" t="s">
        <v>87</v>
      </c>
      <c r="E44" t="s">
        <v>93</v>
      </c>
      <c r="L44" s="1"/>
      <c r="V44" s="1">
        <v>584</v>
      </c>
      <c r="W44" t="s">
        <v>87</v>
      </c>
      <c r="X44" t="s">
        <v>93</v>
      </c>
    </row>
    <row r="45" spans="1:24" x14ac:dyDescent="0.25">
      <c r="A45" t="s">
        <v>40</v>
      </c>
      <c r="B45" t="s">
        <v>40</v>
      </c>
      <c r="C45">
        <f t="shared" si="2"/>
        <v>585</v>
      </c>
      <c r="D45" s="3" t="s">
        <v>87</v>
      </c>
      <c r="E45" t="s">
        <v>93</v>
      </c>
      <c r="L45" s="1"/>
      <c r="V45" s="1">
        <v>585</v>
      </c>
      <c r="W45" t="s">
        <v>87</v>
      </c>
      <c r="X45" t="s">
        <v>93</v>
      </c>
    </row>
    <row r="46" spans="1:24" x14ac:dyDescent="0.25">
      <c r="A46" t="s">
        <v>41</v>
      </c>
      <c r="B46" t="s">
        <v>41</v>
      </c>
      <c r="C46">
        <f t="shared" si="2"/>
        <v>586</v>
      </c>
      <c r="D46" s="3" t="s">
        <v>87</v>
      </c>
      <c r="E46" t="s">
        <v>93</v>
      </c>
      <c r="L46" s="1"/>
      <c r="V46" s="1">
        <v>586</v>
      </c>
      <c r="W46" t="s">
        <v>87</v>
      </c>
      <c r="X46" t="s">
        <v>93</v>
      </c>
    </row>
    <row r="47" spans="1:24" x14ac:dyDescent="0.25">
      <c r="A47" t="s">
        <v>42</v>
      </c>
      <c r="B47" t="s">
        <v>42</v>
      </c>
      <c r="C47">
        <f t="shared" si="2"/>
        <v>587</v>
      </c>
      <c r="D47" s="3" t="s">
        <v>88</v>
      </c>
      <c r="E47" t="s">
        <v>93</v>
      </c>
      <c r="L47" s="1"/>
      <c r="V47" s="1">
        <v>587</v>
      </c>
      <c r="W47" t="s">
        <v>88</v>
      </c>
      <c r="X47" t="s">
        <v>93</v>
      </c>
    </row>
    <row r="48" spans="1:24" x14ac:dyDescent="0.25">
      <c r="A48" t="s">
        <v>43</v>
      </c>
      <c r="B48" t="s">
        <v>43</v>
      </c>
      <c r="C48">
        <f t="shared" si="2"/>
        <v>588</v>
      </c>
      <c r="D48" s="3" t="s">
        <v>89</v>
      </c>
      <c r="E48" t="s">
        <v>93</v>
      </c>
      <c r="L48" s="1"/>
      <c r="V48" s="1">
        <v>588</v>
      </c>
      <c r="W48" t="s">
        <v>89</v>
      </c>
      <c r="X48" t="s">
        <v>93</v>
      </c>
    </row>
    <row r="49" spans="1:24" x14ac:dyDescent="0.25">
      <c r="A49" t="s">
        <v>55</v>
      </c>
      <c r="B49" s="10" t="s">
        <v>55</v>
      </c>
      <c r="C49">
        <f t="shared" si="2"/>
        <v>589</v>
      </c>
      <c r="D49" s="3" t="s">
        <v>91</v>
      </c>
      <c r="E49" t="s">
        <v>93</v>
      </c>
      <c r="L49" s="1"/>
      <c r="V49" s="1">
        <v>589</v>
      </c>
      <c r="W49" t="s">
        <v>91</v>
      </c>
      <c r="X49" t="s">
        <v>93</v>
      </c>
    </row>
    <row r="50" spans="1:24" x14ac:dyDescent="0.25">
      <c r="A50" t="s">
        <v>44</v>
      </c>
      <c r="B50" t="s">
        <v>44</v>
      </c>
      <c r="C50">
        <f t="shared" si="2"/>
        <v>590</v>
      </c>
      <c r="D50" s="3" t="s">
        <v>91</v>
      </c>
      <c r="E50" t="s">
        <v>93</v>
      </c>
      <c r="L50" s="1"/>
      <c r="V50" s="1">
        <v>590</v>
      </c>
      <c r="W50" t="s">
        <v>91</v>
      </c>
      <c r="X50" t="s">
        <v>93</v>
      </c>
    </row>
    <row r="51" spans="1:24" x14ac:dyDescent="0.25">
      <c r="A51" t="s">
        <v>56</v>
      </c>
      <c r="B51" t="s">
        <v>56</v>
      </c>
      <c r="C51">
        <f t="shared" si="2"/>
        <v>591</v>
      </c>
      <c r="D51" s="3" t="s">
        <v>92</v>
      </c>
      <c r="E51" t="s">
        <v>94</v>
      </c>
      <c r="L51" s="1"/>
      <c r="V51" s="1">
        <v>591</v>
      </c>
      <c r="W51" t="s">
        <v>92</v>
      </c>
      <c r="X51" t="s">
        <v>94</v>
      </c>
    </row>
    <row r="52" spans="1:24" x14ac:dyDescent="0.25">
      <c r="A52" t="s">
        <v>46</v>
      </c>
      <c r="B52" t="s">
        <v>46</v>
      </c>
      <c r="C52">
        <f t="shared" si="2"/>
        <v>592</v>
      </c>
      <c r="D52" s="3" t="s">
        <v>84</v>
      </c>
      <c r="E52" t="s">
        <v>95</v>
      </c>
      <c r="L52" s="1"/>
      <c r="V52" s="1">
        <v>592</v>
      </c>
      <c r="W52" t="s">
        <v>84</v>
      </c>
      <c r="X52" t="s">
        <v>95</v>
      </c>
    </row>
    <row r="53" spans="1:24" x14ac:dyDescent="0.25">
      <c r="A53" t="s">
        <v>57</v>
      </c>
      <c r="B53" s="3" t="s">
        <v>57</v>
      </c>
      <c r="C53">
        <f t="shared" si="2"/>
        <v>593</v>
      </c>
      <c r="D53" s="3" t="s">
        <v>92</v>
      </c>
      <c r="E53" t="s">
        <v>94</v>
      </c>
      <c r="L53" s="1"/>
      <c r="V53" s="1">
        <v>593</v>
      </c>
      <c r="W53" t="s">
        <v>92</v>
      </c>
      <c r="X53" t="s">
        <v>94</v>
      </c>
    </row>
    <row r="54" spans="1:24" x14ac:dyDescent="0.25">
      <c r="A54" s="46" t="s">
        <v>177</v>
      </c>
      <c r="B54" s="46" t="s">
        <v>177</v>
      </c>
      <c r="C54">
        <f t="shared" si="2"/>
        <v>580</v>
      </c>
      <c r="D54" s="3" t="s">
        <v>84</v>
      </c>
      <c r="E54" t="s">
        <v>95</v>
      </c>
      <c r="L54" s="1"/>
      <c r="V54" s="1"/>
    </row>
    <row r="55" spans="1:24" x14ac:dyDescent="0.25">
      <c r="A55" s="46" t="s">
        <v>178</v>
      </c>
      <c r="B55" s="46" t="s">
        <v>178</v>
      </c>
      <c r="C55">
        <f t="shared" si="2"/>
        <v>581</v>
      </c>
      <c r="D55" s="3" t="s">
        <v>84</v>
      </c>
      <c r="E55" t="s">
        <v>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2"/>
  <sheetViews>
    <sheetView workbookViewId="0">
      <selection activeCell="D22" sqref="D22"/>
    </sheetView>
  </sheetViews>
  <sheetFormatPr defaultColWidth="12.5703125" defaultRowHeight="15" x14ac:dyDescent="0.25"/>
  <cols>
    <col min="1" max="1" width="16.7109375" customWidth="1"/>
    <col min="2" max="2" width="22.42578125" customWidth="1"/>
    <col min="3" max="3" width="25.5703125" customWidth="1"/>
    <col min="4" max="4" width="46.7109375" customWidth="1"/>
    <col min="5" max="5" width="20.28515625" customWidth="1"/>
    <col min="6" max="6" width="51.42578125" customWidth="1"/>
    <col min="7" max="7" width="16.42578125" customWidth="1"/>
    <col min="8" max="9" width="26.5703125" customWidth="1"/>
    <col min="10" max="10" width="19.7109375" customWidth="1"/>
    <col min="11" max="11" width="21" customWidth="1"/>
    <col min="12" max="12" width="23" customWidth="1"/>
    <col min="13" max="13" width="19.7109375" customWidth="1"/>
    <col min="14" max="14" width="27.42578125" customWidth="1"/>
    <col min="15" max="15" width="22" customWidth="1"/>
    <col min="16" max="16" width="21.7109375" customWidth="1"/>
    <col min="17" max="17" width="24.42578125" customWidth="1"/>
    <col min="18" max="18" width="28.5703125" customWidth="1"/>
    <col min="19" max="19" width="24.140625" customWidth="1"/>
    <col min="20" max="20" width="23.28515625" customWidth="1"/>
    <col min="21" max="21" width="28.85546875" customWidth="1"/>
    <col min="22" max="22" width="23.140625" customWidth="1"/>
    <col min="23" max="23" width="21.42578125" customWidth="1"/>
    <col min="24" max="24" width="21.85546875" customWidth="1"/>
    <col min="25" max="25" width="25" bestFit="1" customWidth="1"/>
    <col min="26" max="26" width="23.85546875" bestFit="1" customWidth="1"/>
    <col min="27" max="27" width="26.28515625" bestFit="1" customWidth="1"/>
    <col min="28" max="28" width="30.42578125" bestFit="1" customWidth="1"/>
    <col min="29" max="29" width="24.42578125" bestFit="1" customWidth="1"/>
    <col min="30" max="30" width="26.5703125" bestFit="1" customWidth="1"/>
    <col min="31" max="31" width="21.5703125" bestFit="1" customWidth="1"/>
    <col min="32" max="32" width="20.85546875" bestFit="1" customWidth="1"/>
    <col min="33" max="33" width="14.85546875" bestFit="1" customWidth="1"/>
    <col min="34" max="34" width="32" bestFit="1" customWidth="1"/>
    <col min="35" max="35" width="24" bestFit="1" customWidth="1"/>
    <col min="36" max="36" width="29.28515625" bestFit="1" customWidth="1"/>
    <col min="37" max="37" width="20.28515625" bestFit="1" customWidth="1"/>
    <col min="38" max="38" width="16.7109375" bestFit="1" customWidth="1"/>
    <col min="39" max="39" width="29.42578125" bestFit="1" customWidth="1"/>
    <col min="40" max="40" width="18.7109375" bestFit="1" customWidth="1"/>
    <col min="41" max="41" width="27.42578125" bestFit="1" customWidth="1"/>
    <col min="42" max="42" width="20.42578125" bestFit="1" customWidth="1"/>
    <col min="43" max="43" width="31.140625" bestFit="1" customWidth="1"/>
    <col min="44" max="44" width="23.7109375" bestFit="1" customWidth="1"/>
    <col min="45" max="45" width="32.7109375" bestFit="1" customWidth="1"/>
    <col min="46" max="46" width="20.42578125" bestFit="1" customWidth="1"/>
    <col min="47" max="47" width="12.7109375" bestFit="1" customWidth="1"/>
  </cols>
  <sheetData>
    <row r="1" spans="1:47" x14ac:dyDescent="0.25">
      <c r="A1" s="6" t="s">
        <v>74</v>
      </c>
      <c r="B1" t="s">
        <v>132</v>
      </c>
      <c r="C1" t="str">
        <f>$B$1</f>
        <v>(Alla)</v>
      </c>
      <c r="D1" t="str">
        <f>IF(AND(C1="(Alla)",C2="(Alla)"),"Region Jönköpings län",IF(AND(C1="(Alla)",C2&lt;&gt;"(Alla)"),"",C1))</f>
        <v>Region Jönköpings län</v>
      </c>
    </row>
    <row r="2" spans="1:47" x14ac:dyDescent="0.25">
      <c r="A2" s="6" t="s">
        <v>0</v>
      </c>
      <c r="B2" t="s">
        <v>132</v>
      </c>
      <c r="C2" t="str">
        <f>$B$2</f>
        <v>(Alla)</v>
      </c>
      <c r="D2" t="str">
        <f>IF(AND(C2="(Alla)",C1="(Alla)"),"",IF(AND(C2="(Alla)",C1&lt;&gt;"(Alla)"),"",C2))</f>
        <v/>
      </c>
    </row>
    <row r="4" spans="1:47" s="8" customFormat="1" x14ac:dyDescent="0.25">
      <c r="A4" s="6" t="s">
        <v>67</v>
      </c>
      <c r="B4" t="s">
        <v>68</v>
      </c>
      <c r="C4" t="s">
        <v>69</v>
      </c>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row>
    <row r="5" spans="1:47" s="8" customFormat="1" x14ac:dyDescent="0.25">
      <c r="A5" s="9">
        <v>2014</v>
      </c>
      <c r="B5" s="5">
        <v>0.19255849524118945</v>
      </c>
      <c r="C5" s="5">
        <v>0.23113476704786134</v>
      </c>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row>
    <row r="6" spans="1:47" x14ac:dyDescent="0.25">
      <c r="A6" s="9">
        <v>2015</v>
      </c>
      <c r="B6" s="5">
        <v>0.19857980291471067</v>
      </c>
      <c r="C6" s="5">
        <v>0.25713999593752024</v>
      </c>
    </row>
    <row r="7" spans="1:47" x14ac:dyDescent="0.25">
      <c r="A7" s="9">
        <v>2016</v>
      </c>
      <c r="B7" s="5">
        <v>0.17654958682481117</v>
      </c>
      <c r="C7" s="5">
        <v>0.20185284323883573</v>
      </c>
    </row>
    <row r="8" spans="1:47" x14ac:dyDescent="0.25">
      <c r="A8" s="9">
        <v>2017</v>
      </c>
      <c r="B8" s="5">
        <v>0.14932395339263119</v>
      </c>
      <c r="C8" s="5">
        <v>0.22778596305092252</v>
      </c>
    </row>
    <row r="9" spans="1:47" x14ac:dyDescent="0.25">
      <c r="A9" s="9">
        <v>2018</v>
      </c>
      <c r="B9" s="5">
        <v>0.20306662238774748</v>
      </c>
      <c r="C9" s="5">
        <v>0.19989873935404126</v>
      </c>
    </row>
    <row r="10" spans="1:47" x14ac:dyDescent="0.25">
      <c r="A10" s="9">
        <v>2019</v>
      </c>
      <c r="B10" s="5">
        <v>0.1840108898131905</v>
      </c>
      <c r="C10" s="5">
        <v>0.24287148037148043</v>
      </c>
    </row>
    <row r="11" spans="1:47" x14ac:dyDescent="0.25">
      <c r="A11" s="9">
        <v>2020</v>
      </c>
      <c r="B11" s="5">
        <v>0.21357133198368997</v>
      </c>
      <c r="C11" s="5">
        <v>0.26457381375465311</v>
      </c>
      <c r="K11" t="s">
        <v>68</v>
      </c>
      <c r="L11" t="s">
        <v>69</v>
      </c>
    </row>
    <row r="12" spans="1:47" x14ac:dyDescent="0.25">
      <c r="A12" s="9">
        <v>2021</v>
      </c>
      <c r="B12" s="5">
        <v>0.19321052838376357</v>
      </c>
      <c r="C12" s="5">
        <v>0.23243703754437833</v>
      </c>
      <c r="E12" t="s">
        <v>70</v>
      </c>
      <c r="F12" t="s">
        <v>71</v>
      </c>
      <c r="G12" t="s">
        <v>72</v>
      </c>
      <c r="H12" t="s">
        <v>73</v>
      </c>
    </row>
    <row r="13" spans="1:47" x14ac:dyDescent="0.25">
      <c r="A13" s="9" t="s">
        <v>66</v>
      </c>
      <c r="B13" s="5">
        <v>0.18886242892605828</v>
      </c>
      <c r="C13" s="5">
        <v>0.23209067962928837</v>
      </c>
    </row>
    <row r="16" spans="1:47" x14ac:dyDescent="0.25">
      <c r="A16" s="6" t="s">
        <v>0</v>
      </c>
      <c r="B16" t="s">
        <v>132</v>
      </c>
    </row>
    <row r="18" spans="1:5" x14ac:dyDescent="0.25">
      <c r="A18" s="6" t="s">
        <v>67</v>
      </c>
      <c r="B18" t="s">
        <v>70</v>
      </c>
      <c r="C18" t="s">
        <v>71</v>
      </c>
      <c r="D18" t="s">
        <v>72</v>
      </c>
      <c r="E18" t="s">
        <v>73</v>
      </c>
    </row>
    <row r="19" spans="1:5" x14ac:dyDescent="0.25">
      <c r="A19" s="9">
        <v>2014</v>
      </c>
      <c r="B19" s="7">
        <v>861</v>
      </c>
      <c r="C19" s="7">
        <v>176</v>
      </c>
      <c r="D19" s="7">
        <v>479</v>
      </c>
      <c r="E19" s="7">
        <v>120</v>
      </c>
    </row>
    <row r="20" spans="1:5" x14ac:dyDescent="0.25">
      <c r="A20" s="9">
        <v>2015</v>
      </c>
      <c r="B20" s="7">
        <v>859</v>
      </c>
      <c r="C20" s="7">
        <v>170</v>
      </c>
      <c r="D20" s="7">
        <v>511</v>
      </c>
      <c r="E20" s="7">
        <v>145</v>
      </c>
    </row>
    <row r="21" spans="1:5" x14ac:dyDescent="0.25">
      <c r="A21" s="9">
        <v>2016</v>
      </c>
      <c r="B21" s="7">
        <v>813</v>
      </c>
      <c r="C21" s="7">
        <v>152</v>
      </c>
      <c r="D21" s="7">
        <v>473</v>
      </c>
      <c r="E21" s="7">
        <v>113</v>
      </c>
    </row>
    <row r="22" spans="1:5" x14ac:dyDescent="0.25">
      <c r="A22" s="9">
        <v>2017</v>
      </c>
      <c r="B22" s="7">
        <v>943</v>
      </c>
      <c r="C22" s="7">
        <v>166</v>
      </c>
      <c r="D22" s="7">
        <v>503</v>
      </c>
      <c r="E22" s="7">
        <v>135</v>
      </c>
    </row>
    <row r="23" spans="1:5" x14ac:dyDescent="0.25">
      <c r="A23" s="9">
        <v>2018</v>
      </c>
      <c r="B23" s="7">
        <v>1017</v>
      </c>
      <c r="C23" s="7">
        <v>215</v>
      </c>
      <c r="D23" s="7">
        <v>423</v>
      </c>
      <c r="E23" s="7">
        <v>99</v>
      </c>
    </row>
    <row r="24" spans="1:5" x14ac:dyDescent="0.25">
      <c r="A24" s="9">
        <v>2019</v>
      </c>
      <c r="B24" s="7">
        <v>954</v>
      </c>
      <c r="C24" s="7">
        <v>192</v>
      </c>
      <c r="D24" s="7">
        <v>422</v>
      </c>
      <c r="E24" s="7">
        <v>122</v>
      </c>
    </row>
    <row r="25" spans="1:5" x14ac:dyDescent="0.25">
      <c r="A25" s="9">
        <v>2020</v>
      </c>
      <c r="B25" s="7">
        <v>871</v>
      </c>
      <c r="C25" s="7">
        <v>188</v>
      </c>
      <c r="D25" s="7">
        <v>384</v>
      </c>
      <c r="E25" s="7">
        <v>115</v>
      </c>
    </row>
    <row r="26" spans="1:5" x14ac:dyDescent="0.25">
      <c r="A26" s="9">
        <v>2021</v>
      </c>
      <c r="B26" s="7">
        <v>1009</v>
      </c>
      <c r="C26" s="7">
        <v>196</v>
      </c>
      <c r="D26" s="7">
        <v>389</v>
      </c>
      <c r="E26" s="7">
        <v>102</v>
      </c>
    </row>
    <row r="27" spans="1:5" x14ac:dyDescent="0.25">
      <c r="A27" s="9" t="s">
        <v>66</v>
      </c>
      <c r="B27" s="7">
        <v>7327</v>
      </c>
      <c r="C27" s="7">
        <v>1455</v>
      </c>
      <c r="D27" s="7">
        <v>3584</v>
      </c>
      <c r="E27" s="7">
        <v>951</v>
      </c>
    </row>
    <row r="32" spans="1:5" x14ac:dyDescent="0.25">
      <c r="A32" s="6" t="s">
        <v>74</v>
      </c>
      <c r="B32" t="s">
        <v>132</v>
      </c>
      <c r="C32" s="17" t="str">
        <f>$B$1</f>
        <v>(Alla)</v>
      </c>
      <c r="D32" s="17" t="str">
        <f>IF(AND(C32="(Alla)",C33="(Alla)"),"Region Jönköpings län",C32)</f>
        <v>Region Jönköpings län</v>
      </c>
    </row>
    <row r="33" spans="1:7" x14ac:dyDescent="0.25">
      <c r="A33" s="6" t="s">
        <v>0</v>
      </c>
      <c r="B33" t="s">
        <v>132</v>
      </c>
      <c r="C33" s="17" t="str">
        <f>$B$2</f>
        <v>(Alla)</v>
      </c>
      <c r="D33" s="17" t="str">
        <f>IF(OR(C33="(Alla)",C32="(Alla)"),"",C33)</f>
        <v/>
      </c>
    </row>
    <row r="35" spans="1:7" ht="30" x14ac:dyDescent="0.25">
      <c r="A35" s="16" t="s">
        <v>106</v>
      </c>
      <c r="B35" s="8" t="s">
        <v>100</v>
      </c>
      <c r="C35" s="8" t="s">
        <v>101</v>
      </c>
      <c r="D35" s="8" t="s">
        <v>104</v>
      </c>
      <c r="E35" s="8" t="s">
        <v>102</v>
      </c>
      <c r="F35" s="8" t="s">
        <v>103</v>
      </c>
      <c r="G35" s="8" t="s">
        <v>105</v>
      </c>
    </row>
    <row r="36" spans="1:7" x14ac:dyDescent="0.25">
      <c r="A36" s="9">
        <v>2014</v>
      </c>
      <c r="B36" s="7">
        <v>861</v>
      </c>
      <c r="C36" s="7">
        <v>176</v>
      </c>
      <c r="D36" s="5">
        <v>0.19255849524118945</v>
      </c>
      <c r="E36" s="7">
        <v>479</v>
      </c>
      <c r="F36" s="7">
        <v>120</v>
      </c>
      <c r="G36" s="5">
        <v>0.23113476704786134</v>
      </c>
    </row>
    <row r="37" spans="1:7" x14ac:dyDescent="0.25">
      <c r="A37" s="9">
        <v>2015</v>
      </c>
      <c r="B37" s="7">
        <v>859</v>
      </c>
      <c r="C37" s="7">
        <v>170</v>
      </c>
      <c r="D37" s="5">
        <v>0.19857980291471067</v>
      </c>
      <c r="E37" s="7">
        <v>511</v>
      </c>
      <c r="F37" s="7">
        <v>145</v>
      </c>
      <c r="G37" s="5">
        <v>0.25713999593752024</v>
      </c>
    </row>
    <row r="38" spans="1:7" x14ac:dyDescent="0.25">
      <c r="A38" s="9">
        <v>2016</v>
      </c>
      <c r="B38" s="7">
        <v>813</v>
      </c>
      <c r="C38" s="7">
        <v>152</v>
      </c>
      <c r="D38" s="5">
        <v>0.17654958682481117</v>
      </c>
      <c r="E38" s="7">
        <v>473</v>
      </c>
      <c r="F38" s="7">
        <v>113</v>
      </c>
      <c r="G38" s="5">
        <v>0.20185284323883573</v>
      </c>
    </row>
    <row r="39" spans="1:7" x14ac:dyDescent="0.25">
      <c r="A39" s="9">
        <v>2017</v>
      </c>
      <c r="B39" s="7">
        <v>943</v>
      </c>
      <c r="C39" s="7">
        <v>166</v>
      </c>
      <c r="D39" s="5">
        <v>0.14932395339263119</v>
      </c>
      <c r="E39" s="7">
        <v>503</v>
      </c>
      <c r="F39" s="7">
        <v>135</v>
      </c>
      <c r="G39" s="5">
        <v>0.22778596305092252</v>
      </c>
    </row>
    <row r="40" spans="1:7" x14ac:dyDescent="0.25">
      <c r="A40" s="9">
        <v>2018</v>
      </c>
      <c r="B40" s="7">
        <v>1017</v>
      </c>
      <c r="C40" s="7">
        <v>215</v>
      </c>
      <c r="D40" s="5">
        <v>0.20306662238774748</v>
      </c>
      <c r="E40" s="7">
        <v>423</v>
      </c>
      <c r="F40" s="7">
        <v>99</v>
      </c>
      <c r="G40" s="5">
        <v>0.19989873935404126</v>
      </c>
    </row>
    <row r="41" spans="1:7" x14ac:dyDescent="0.25">
      <c r="A41" s="9">
        <v>2019</v>
      </c>
      <c r="B41" s="7">
        <v>954</v>
      </c>
      <c r="C41" s="7">
        <v>192</v>
      </c>
      <c r="D41" s="5">
        <v>0.1840108898131905</v>
      </c>
      <c r="E41" s="7">
        <v>422</v>
      </c>
      <c r="F41" s="7">
        <v>122</v>
      </c>
      <c r="G41" s="5">
        <v>0.24287148037148043</v>
      </c>
    </row>
    <row r="42" spans="1:7" x14ac:dyDescent="0.25">
      <c r="A42" s="9">
        <v>2020</v>
      </c>
      <c r="B42" s="7">
        <v>871</v>
      </c>
      <c r="C42" s="7">
        <v>188</v>
      </c>
      <c r="D42" s="5">
        <v>0.21357133198368997</v>
      </c>
      <c r="E42" s="7">
        <v>384</v>
      </c>
      <c r="F42" s="7">
        <v>115</v>
      </c>
      <c r="G42" s="5">
        <v>0.26457381375465311</v>
      </c>
    </row>
    <row r="43" spans="1:7" x14ac:dyDescent="0.25">
      <c r="A43" s="9">
        <v>2021</v>
      </c>
      <c r="B43" s="7">
        <v>1009</v>
      </c>
      <c r="C43" s="7">
        <v>196</v>
      </c>
      <c r="D43" s="5">
        <v>0.19321052838376357</v>
      </c>
      <c r="E43" s="7">
        <v>389</v>
      </c>
      <c r="F43" s="7">
        <v>102</v>
      </c>
      <c r="G43" s="5">
        <v>0.23243703754437833</v>
      </c>
    </row>
    <row r="44" spans="1:7" x14ac:dyDescent="0.25">
      <c r="A44" s="9" t="s">
        <v>66</v>
      </c>
      <c r="B44" s="7">
        <v>7327</v>
      </c>
      <c r="C44" s="7">
        <v>1455</v>
      </c>
      <c r="D44" s="5">
        <v>0.18886242892605828</v>
      </c>
      <c r="E44" s="7">
        <v>3584</v>
      </c>
      <c r="F44" s="7">
        <v>951</v>
      </c>
      <c r="G44" s="5">
        <v>0.23209067962928837</v>
      </c>
    </row>
    <row r="50" spans="1:4" x14ac:dyDescent="0.25">
      <c r="A50" s="6" t="s">
        <v>74</v>
      </c>
      <c r="B50" t="s">
        <v>132</v>
      </c>
      <c r="C50" s="17" t="str">
        <f>$B$1</f>
        <v>(Alla)</v>
      </c>
      <c r="D50" s="17" t="str">
        <f>IF(AND(C50="(Alla)",C51="(Alla)"),"Region Jönköpings län",C50)</f>
        <v>Region Jönköpings län</v>
      </c>
    </row>
    <row r="51" spans="1:4" x14ac:dyDescent="0.25">
      <c r="A51" s="6" t="s">
        <v>0</v>
      </c>
      <c r="B51" t="s">
        <v>132</v>
      </c>
      <c r="C51" s="17" t="str">
        <f>$B$2</f>
        <v>(Alla)</v>
      </c>
      <c r="D51" s="17" t="str">
        <f>IF(OR(C51="(Alla)",C50="(Alla)"),"",C51)</f>
        <v/>
      </c>
    </row>
    <row r="53" spans="1:4" x14ac:dyDescent="0.25">
      <c r="A53" s="16" t="s">
        <v>106</v>
      </c>
      <c r="B53" t="s">
        <v>134</v>
      </c>
      <c r="C53" t="s">
        <v>136</v>
      </c>
    </row>
    <row r="54" spans="1:4" x14ac:dyDescent="0.25">
      <c r="A54" s="9">
        <v>2014</v>
      </c>
      <c r="B54" s="4">
        <v>7.5069643157992338</v>
      </c>
      <c r="C54" s="4">
        <v>13.493729177250815</v>
      </c>
    </row>
    <row r="55" spans="1:4" x14ac:dyDescent="0.25">
      <c r="A55" s="9">
        <v>2015</v>
      </c>
      <c r="B55" s="4">
        <v>7.795437152148323</v>
      </c>
      <c r="C55" s="4">
        <v>13.104267150088864</v>
      </c>
    </row>
    <row r="56" spans="1:4" x14ac:dyDescent="0.25">
      <c r="A56" s="9">
        <v>2016</v>
      </c>
      <c r="B56" s="4">
        <v>6.9663489507519865</v>
      </c>
      <c r="C56" s="4">
        <v>11.973872509432063</v>
      </c>
    </row>
    <row r="57" spans="1:4" x14ac:dyDescent="0.25">
      <c r="A57" s="9">
        <v>2017</v>
      </c>
      <c r="B57" s="4">
        <v>7.1925814885164181</v>
      </c>
      <c r="C57" s="4">
        <v>13.484302870121237</v>
      </c>
    </row>
    <row r="58" spans="1:4" x14ac:dyDescent="0.25">
      <c r="A58" s="9">
        <v>2018</v>
      </c>
      <c r="B58" s="4">
        <v>5.838294426706172</v>
      </c>
      <c r="C58" s="4">
        <v>14.036750430165904</v>
      </c>
    </row>
    <row r="59" spans="1:4" x14ac:dyDescent="0.25">
      <c r="A59" s="9">
        <v>2019</v>
      </c>
      <c r="B59" s="4">
        <v>5.6364678579975189</v>
      </c>
      <c r="C59" s="4">
        <v>12.742157195567849</v>
      </c>
    </row>
    <row r="60" spans="1:4" x14ac:dyDescent="0.25">
      <c r="A60" s="9">
        <v>2020</v>
      </c>
      <c r="B60" s="4">
        <v>5.0596774016448345</v>
      </c>
      <c r="C60" s="4">
        <v>11.476507856335029</v>
      </c>
    </row>
    <row r="61" spans="1:4" x14ac:dyDescent="0.25">
      <c r="A61" s="9">
        <v>2021</v>
      </c>
      <c r="B61" s="4">
        <v>5.0781024780226298</v>
      </c>
      <c r="C61" s="4">
        <v>13.171736247621679</v>
      </c>
    </row>
    <row r="62" spans="1:4" x14ac:dyDescent="0.25">
      <c r="A62" s="9" t="s">
        <v>66</v>
      </c>
      <c r="B62" s="7">
        <v>6.3208826778743976</v>
      </c>
      <c r="C62" s="7">
        <v>12.92218397901387</v>
      </c>
    </row>
    <row r="65" spans="1:6" x14ac:dyDescent="0.25">
      <c r="D65" t="s">
        <v>133</v>
      </c>
    </row>
    <row r="70" spans="1:6" x14ac:dyDescent="0.25">
      <c r="A70" s="6" t="s">
        <v>74</v>
      </c>
      <c r="B70" t="s">
        <v>132</v>
      </c>
      <c r="C70" s="17" t="str">
        <f>$B$1</f>
        <v>(Alla)</v>
      </c>
    </row>
    <row r="71" spans="1:6" x14ac:dyDescent="0.25">
      <c r="A71" s="6" t="s">
        <v>0</v>
      </c>
      <c r="B71" t="s">
        <v>132</v>
      </c>
      <c r="C71" s="17" t="str">
        <f>$B$2</f>
        <v>(Alla)</v>
      </c>
    </row>
    <row r="73" spans="1:6" x14ac:dyDescent="0.25">
      <c r="A73" s="16" t="s">
        <v>106</v>
      </c>
      <c r="B73" t="s">
        <v>185</v>
      </c>
      <c r="C73" t="s">
        <v>186</v>
      </c>
      <c r="D73" t="s">
        <v>134</v>
      </c>
      <c r="E73" t="s">
        <v>187</v>
      </c>
      <c r="F73" t="s">
        <v>136</v>
      </c>
    </row>
    <row r="74" spans="1:6" x14ac:dyDescent="0.25">
      <c r="A74" s="9">
        <v>2014</v>
      </c>
      <c r="B74" s="4">
        <v>479</v>
      </c>
      <c r="C74" s="4">
        <v>63807.416666666672</v>
      </c>
      <c r="D74" s="4">
        <v>7.5069643157992338</v>
      </c>
      <c r="E74" s="4">
        <v>40</v>
      </c>
      <c r="F74" s="4">
        <v>13.493729177250815</v>
      </c>
    </row>
    <row r="75" spans="1:6" x14ac:dyDescent="0.25">
      <c r="A75" s="9">
        <v>2015</v>
      </c>
      <c r="B75" s="4">
        <v>511</v>
      </c>
      <c r="C75" s="4">
        <v>65551.166666666657</v>
      </c>
      <c r="D75" s="4">
        <v>7.795437152148323</v>
      </c>
      <c r="E75" s="4">
        <v>40</v>
      </c>
      <c r="F75" s="4">
        <v>13.104267150088864</v>
      </c>
    </row>
    <row r="76" spans="1:6" x14ac:dyDescent="0.25">
      <c r="A76" s="9">
        <v>2016</v>
      </c>
      <c r="B76" s="4">
        <v>473</v>
      </c>
      <c r="C76" s="4">
        <v>67897.833333333343</v>
      </c>
      <c r="D76" s="4">
        <v>6.9663489507519865</v>
      </c>
      <c r="E76" s="4">
        <v>40</v>
      </c>
      <c r="F76" s="4">
        <v>11.973872509432063</v>
      </c>
    </row>
    <row r="77" spans="1:6" x14ac:dyDescent="0.25">
      <c r="A77" s="9">
        <v>2017</v>
      </c>
      <c r="B77" s="4">
        <v>503</v>
      </c>
      <c r="C77" s="4">
        <v>69933.166666666657</v>
      </c>
      <c r="D77" s="4">
        <v>7.1925814885164181</v>
      </c>
      <c r="E77" s="4">
        <v>40</v>
      </c>
      <c r="F77" s="4">
        <v>13.484302870121237</v>
      </c>
    </row>
    <row r="78" spans="1:6" x14ac:dyDescent="0.25">
      <c r="A78" s="9">
        <v>2018</v>
      </c>
      <c r="B78" s="4">
        <v>423</v>
      </c>
      <c r="C78" s="4">
        <v>72452.666666666657</v>
      </c>
      <c r="D78" s="4">
        <v>5.838294426706172</v>
      </c>
      <c r="E78" s="4">
        <v>40</v>
      </c>
      <c r="F78" s="4">
        <v>14.036750430165904</v>
      </c>
    </row>
    <row r="79" spans="1:6" x14ac:dyDescent="0.25">
      <c r="A79" s="9">
        <v>2019</v>
      </c>
      <c r="B79" s="4">
        <v>422</v>
      </c>
      <c r="C79" s="4">
        <v>74869.583333333328</v>
      </c>
      <c r="D79" s="4">
        <v>5.6364678579975189</v>
      </c>
      <c r="E79" s="4">
        <v>40</v>
      </c>
      <c r="F79" s="4">
        <v>12.742157195567849</v>
      </c>
    </row>
    <row r="80" spans="1:6" x14ac:dyDescent="0.25">
      <c r="A80" s="9">
        <v>2020</v>
      </c>
      <c r="B80" s="4">
        <v>384</v>
      </c>
      <c r="C80" s="4">
        <v>75894.166666666657</v>
      </c>
      <c r="D80" s="4">
        <v>5.0596774016448345</v>
      </c>
      <c r="E80" s="4">
        <v>40</v>
      </c>
      <c r="F80" s="4">
        <v>11.476507856335029</v>
      </c>
    </row>
    <row r="81" spans="1:6" x14ac:dyDescent="0.25">
      <c r="A81" s="9">
        <v>2021</v>
      </c>
      <c r="B81" s="4">
        <v>389</v>
      </c>
      <c r="C81" s="4">
        <v>76603.416666666672</v>
      </c>
      <c r="D81" s="4">
        <v>5.0781024780226298</v>
      </c>
      <c r="E81" s="4">
        <v>40</v>
      </c>
      <c r="F81" s="4">
        <v>13.171736247621679</v>
      </c>
    </row>
    <row r="82" spans="1:6" x14ac:dyDescent="0.25">
      <c r="A82" s="9" t="s">
        <v>66</v>
      </c>
      <c r="B82" s="7">
        <v>3584</v>
      </c>
      <c r="C82" s="7">
        <v>567009.41666666663</v>
      </c>
      <c r="D82" s="7">
        <v>6.3208826778743976</v>
      </c>
      <c r="E82" s="7">
        <v>320</v>
      </c>
      <c r="F82" s="7">
        <v>12.92218397901387</v>
      </c>
    </row>
  </sheetData>
  <pageMargins left="0.7" right="0.7" top="0.75" bottom="0.75" header="0.3" footer="0.3"/>
  <pageSetup paperSize="9"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1"/>
  <sheetViews>
    <sheetView zoomScale="77" zoomScaleNormal="77" workbookViewId="0">
      <pane ySplit="1" topLeftCell="A310" activePane="bottomLeft" state="frozen"/>
      <selection activeCell="M69" sqref="M69"/>
      <selection pane="bottomLeft" activeCell="B327" sqref="B327"/>
    </sheetView>
  </sheetViews>
  <sheetFormatPr defaultRowHeight="15" x14ac:dyDescent="0.25"/>
  <cols>
    <col min="1" max="3" width="30" customWidth="1"/>
    <col min="9" max="9" width="11.140625" customWidth="1"/>
    <col min="10" max="10" width="11.7109375" customWidth="1"/>
    <col min="11" max="11" width="17.85546875" customWidth="1"/>
    <col min="14" max="14" width="11.42578125" bestFit="1" customWidth="1"/>
    <col min="30" max="30" width="30" customWidth="1"/>
  </cols>
  <sheetData>
    <row r="1" spans="1:30" s="2" customFormat="1" ht="75" x14ac:dyDescent="0.25">
      <c r="A1" s="45" t="s">
        <v>0</v>
      </c>
      <c r="B1" s="45" t="s">
        <v>184</v>
      </c>
      <c r="C1" s="19" t="s">
        <v>175</v>
      </c>
      <c r="D1" s="19" t="s">
        <v>1</v>
      </c>
      <c r="E1" s="19" t="s">
        <v>2</v>
      </c>
      <c r="F1" s="19" t="s">
        <v>3</v>
      </c>
      <c r="G1" s="19" t="s">
        <v>4</v>
      </c>
      <c r="H1" s="19" t="s">
        <v>5</v>
      </c>
      <c r="I1" s="19" t="s">
        <v>6</v>
      </c>
      <c r="J1" s="19" t="s">
        <v>7</v>
      </c>
      <c r="K1" s="20" t="s">
        <v>74</v>
      </c>
      <c r="L1" s="20" t="s">
        <v>116</v>
      </c>
      <c r="M1" s="20" t="s">
        <v>124</v>
      </c>
      <c r="N1" s="20" t="s">
        <v>59</v>
      </c>
      <c r="O1" s="20" t="s">
        <v>60</v>
      </c>
      <c r="P1" s="20" t="s">
        <v>61</v>
      </c>
      <c r="Q1" s="20" t="s">
        <v>62</v>
      </c>
      <c r="R1" s="20" t="s">
        <v>63</v>
      </c>
      <c r="S1" s="20" t="s">
        <v>64</v>
      </c>
      <c r="T1" s="20" t="s">
        <v>65</v>
      </c>
      <c r="Z1" s="2" t="s">
        <v>117</v>
      </c>
      <c r="AA1" s="2" t="s">
        <v>118</v>
      </c>
      <c r="AB1" s="2" t="s">
        <v>123</v>
      </c>
      <c r="AD1" s="2" t="s">
        <v>0</v>
      </c>
    </row>
    <row r="2" spans="1:30" x14ac:dyDescent="0.25">
      <c r="A2" t="str">
        <f>VLOOKUP(B2,kommun_VC!$L:$O,2,FALSE)</f>
        <v>501 Hälsan 2 VC Jkp Bra Liv</v>
      </c>
      <c r="B2">
        <f>LEFT(C2,3)*1</f>
        <v>501</v>
      </c>
      <c r="C2" t="s">
        <v>144</v>
      </c>
      <c r="D2">
        <v>2014</v>
      </c>
      <c r="E2">
        <v>969</v>
      </c>
      <c r="F2">
        <v>138</v>
      </c>
      <c r="G2">
        <v>34</v>
      </c>
      <c r="H2">
        <v>24</v>
      </c>
      <c r="I2">
        <v>8</v>
      </c>
      <c r="J2">
        <v>3</v>
      </c>
      <c r="K2" t="str">
        <f>VLOOKUP(B2,kommun_VC!$L$2:$O$55,4,FALSE)</f>
        <v>Jönköpingsområde</v>
      </c>
      <c r="L2">
        <f>VLOOKUP(D2,$Z$2:$AB$10,3,FALSE)</f>
        <v>4</v>
      </c>
      <c r="M2">
        <f>VLOOKUP(B2,listing65!$B$2:$K$60,2,FALSE)</f>
        <v>2</v>
      </c>
      <c r="N2" s="23">
        <f ca="1">INDIRECT(ADDRESS(M2,L2,1,,"listing65"))</f>
        <v>2273.1666666666665</v>
      </c>
      <c r="O2" s="4">
        <f ca="1">G2/$N2*1000</f>
        <v>14.957108292396805</v>
      </c>
      <c r="P2" s="4">
        <f ca="1">H2/$N2*1000</f>
        <v>10.55795879463304</v>
      </c>
      <c r="Q2" s="4">
        <f ca="1">I2/$N2*1000</f>
        <v>3.5193195982110126</v>
      </c>
      <c r="R2" s="4">
        <f ca="1">J2/$N2*1000</f>
        <v>1.3197448493291299</v>
      </c>
      <c r="S2" s="5">
        <f>IFERROR(I2/G2,"")</f>
        <v>0.23529411764705882</v>
      </c>
      <c r="T2" s="5">
        <f>IFERROR(J2/H2,"")</f>
        <v>0.125</v>
      </c>
      <c r="Z2">
        <v>2014</v>
      </c>
      <c r="AA2" s="22" t="s">
        <v>119</v>
      </c>
      <c r="AB2">
        <v>4</v>
      </c>
      <c r="AD2" t="s">
        <v>8</v>
      </c>
    </row>
    <row r="3" spans="1:30" x14ac:dyDescent="0.25">
      <c r="A3" t="str">
        <f>VLOOKUP(B3,kommun_VC!$L:$O,2,FALSE)</f>
        <v>501 Hälsan 2 VC Jkp Bra Liv</v>
      </c>
      <c r="B3">
        <f t="shared" ref="B3:B66" si="0">LEFT(C3,3)*1</f>
        <v>501</v>
      </c>
      <c r="C3" t="s">
        <v>144</v>
      </c>
      <c r="D3">
        <v>2015</v>
      </c>
      <c r="E3">
        <v>918</v>
      </c>
      <c r="F3">
        <v>123</v>
      </c>
      <c r="G3">
        <v>43</v>
      </c>
      <c r="H3">
        <v>25</v>
      </c>
      <c r="I3">
        <v>8</v>
      </c>
      <c r="J3">
        <v>14</v>
      </c>
      <c r="K3" t="str">
        <f>VLOOKUP(B3,kommun_VC!$L$2:$O$55,4,FALSE)</f>
        <v>Jönköpingsområde</v>
      </c>
      <c r="L3">
        <f t="shared" ref="L3:L66" si="1">VLOOKUP(D3,$Z$2:$AB$10,3,FALSE)</f>
        <v>5</v>
      </c>
      <c r="M3">
        <f>VLOOKUP(B3,listing65!$B$2:$K$60,2,FALSE)</f>
        <v>2</v>
      </c>
      <c r="N3" s="23">
        <f t="shared" ref="N3:N66" ca="1" si="2">INDIRECT(ADDRESS(M3,L3,1,,"listing65"))</f>
        <v>2224.1666666666665</v>
      </c>
      <c r="O3" s="4">
        <f t="shared" ref="O3:O66" ca="1" si="3">G3/$N3*1000</f>
        <v>19.333083551892095</v>
      </c>
      <c r="P3" s="4">
        <f t="shared" ref="P3:P66" ca="1" si="4">H3/$N3*1000</f>
        <v>11.240164855751219</v>
      </c>
      <c r="Q3" s="4">
        <f t="shared" ref="Q3:Q66" ca="1" si="5">I3/$N3*1000</f>
        <v>3.5968527538403903</v>
      </c>
      <c r="R3" s="4">
        <f t="shared" ref="R3:R66" ca="1" si="6">J3/$N3*1000</f>
        <v>6.2944923192206828</v>
      </c>
      <c r="S3" s="5">
        <f t="shared" ref="S3:S66" si="7">IFERROR(I3/G3,"")</f>
        <v>0.18604651162790697</v>
      </c>
      <c r="T3" s="5">
        <f t="shared" ref="T3:T66" si="8">IFERROR(J3/H3,"")</f>
        <v>0.56000000000000005</v>
      </c>
      <c r="Z3">
        <v>2015</v>
      </c>
      <c r="AA3" s="22" t="s">
        <v>120</v>
      </c>
      <c r="AB3">
        <v>5</v>
      </c>
      <c r="AD3" t="s">
        <v>9</v>
      </c>
    </row>
    <row r="4" spans="1:30" x14ac:dyDescent="0.25">
      <c r="A4" t="str">
        <f>VLOOKUP(B4,kommun_VC!$L:$O,2,FALSE)</f>
        <v>501 Hälsan 2 VC Jkp Bra Liv</v>
      </c>
      <c r="B4">
        <f t="shared" si="0"/>
        <v>501</v>
      </c>
      <c r="C4" t="s">
        <v>144</v>
      </c>
      <c r="D4">
        <v>2016</v>
      </c>
      <c r="E4">
        <v>787</v>
      </c>
      <c r="F4">
        <v>108</v>
      </c>
      <c r="G4">
        <v>41</v>
      </c>
      <c r="H4">
        <v>4</v>
      </c>
      <c r="I4">
        <v>12</v>
      </c>
      <c r="J4">
        <v>2</v>
      </c>
      <c r="K4" t="str">
        <f>VLOOKUP(B4,kommun_VC!$L$2:$O$55,4,FALSE)</f>
        <v>Jönköpingsområde</v>
      </c>
      <c r="L4">
        <f t="shared" si="1"/>
        <v>6</v>
      </c>
      <c r="M4">
        <f>VLOOKUP(B4,listing65!$B$2:$K$60,2,FALSE)</f>
        <v>2</v>
      </c>
      <c r="N4" s="23">
        <f t="shared" ca="1" si="2"/>
        <v>2181.5833333333335</v>
      </c>
      <c r="O4" s="4">
        <f t="shared" ca="1" si="3"/>
        <v>18.793689598533174</v>
      </c>
      <c r="P4" s="4">
        <f t="shared" ca="1" si="4"/>
        <v>1.8335306925398218</v>
      </c>
      <c r="Q4" s="4">
        <f t="shared" ca="1" si="5"/>
        <v>5.5005920776194657</v>
      </c>
      <c r="R4" s="4">
        <f t="shared" ca="1" si="6"/>
        <v>0.91676534626991091</v>
      </c>
      <c r="S4" s="5">
        <f t="shared" si="7"/>
        <v>0.29268292682926828</v>
      </c>
      <c r="T4" s="5">
        <f t="shared" si="8"/>
        <v>0.5</v>
      </c>
      <c r="Z4">
        <v>2016</v>
      </c>
      <c r="AA4" s="22" t="s">
        <v>121</v>
      </c>
      <c r="AB4">
        <v>6</v>
      </c>
      <c r="AD4" t="s">
        <v>10</v>
      </c>
    </row>
    <row r="5" spans="1:30" x14ac:dyDescent="0.25">
      <c r="A5" t="str">
        <f>VLOOKUP(B5,kommun_VC!$L:$O,2,FALSE)</f>
        <v>501 Hälsan 2 VC Jkp Bra Liv</v>
      </c>
      <c r="B5" s="45">
        <f t="shared" si="0"/>
        <v>501</v>
      </c>
      <c r="C5" t="s">
        <v>144</v>
      </c>
      <c r="D5">
        <v>2017</v>
      </c>
      <c r="E5">
        <v>668</v>
      </c>
      <c r="F5">
        <v>77</v>
      </c>
      <c r="G5">
        <v>38</v>
      </c>
      <c r="H5">
        <v>15</v>
      </c>
      <c r="I5">
        <v>6</v>
      </c>
      <c r="J5">
        <v>4</v>
      </c>
      <c r="K5" t="str">
        <f>VLOOKUP(B5,kommun_VC!$L$2:$O$55,4,FALSE)</f>
        <v>Jönköpingsområde</v>
      </c>
      <c r="L5">
        <f t="shared" si="1"/>
        <v>7</v>
      </c>
      <c r="M5">
        <f>VLOOKUP(B5,listing65!$B$2:$K$60,2,FALSE)</f>
        <v>2</v>
      </c>
      <c r="N5" s="23">
        <f t="shared" ca="1" si="2"/>
        <v>2146.3333333333335</v>
      </c>
      <c r="O5" s="4">
        <f t="shared" ca="1" si="3"/>
        <v>17.704612517471656</v>
      </c>
      <c r="P5" s="4">
        <f t="shared" ca="1" si="4"/>
        <v>6.9886628358440754</v>
      </c>
      <c r="Q5" s="4">
        <f t="shared" ca="1" si="5"/>
        <v>2.79546513433763</v>
      </c>
      <c r="R5" s="4">
        <f t="shared" ca="1" si="6"/>
        <v>1.8636434228917531</v>
      </c>
      <c r="S5" s="5">
        <f t="shared" si="7"/>
        <v>0.15789473684210525</v>
      </c>
      <c r="T5" s="5">
        <f t="shared" si="8"/>
        <v>0.26666666666666666</v>
      </c>
      <c r="Z5">
        <v>2017</v>
      </c>
      <c r="AA5" s="22" t="s">
        <v>122</v>
      </c>
      <c r="AB5">
        <v>7</v>
      </c>
      <c r="AD5" t="s">
        <v>11</v>
      </c>
    </row>
    <row r="6" spans="1:30" x14ac:dyDescent="0.25">
      <c r="A6" t="str">
        <f>VLOOKUP(B6,kommun_VC!$L:$O,2,FALSE)</f>
        <v>501 Hälsan 2 VC Jkp Bra Liv</v>
      </c>
      <c r="B6">
        <f t="shared" si="0"/>
        <v>501</v>
      </c>
      <c r="C6" t="s">
        <v>144</v>
      </c>
      <c r="D6">
        <v>2018</v>
      </c>
      <c r="E6">
        <v>744</v>
      </c>
      <c r="F6">
        <v>95</v>
      </c>
      <c r="G6">
        <v>34</v>
      </c>
      <c r="H6">
        <v>9</v>
      </c>
      <c r="I6">
        <v>6</v>
      </c>
      <c r="J6">
        <v>2</v>
      </c>
      <c r="K6" t="str">
        <f>VLOOKUP(B6,kommun_VC!$L$2:$O$55,4,FALSE)</f>
        <v>Jönköpingsområde</v>
      </c>
      <c r="L6">
        <f t="shared" si="1"/>
        <v>8</v>
      </c>
      <c r="M6">
        <f>VLOOKUP(B6,listing65!$B$2:$K$60,2,FALSE)</f>
        <v>2</v>
      </c>
      <c r="N6" s="23">
        <f t="shared" ca="1" si="2"/>
        <v>2130.25</v>
      </c>
      <c r="O6" s="4">
        <f t="shared" ca="1" si="3"/>
        <v>15.960568008449711</v>
      </c>
      <c r="P6" s="4">
        <f t="shared" ca="1" si="4"/>
        <v>4.2248562375308065</v>
      </c>
      <c r="Q6" s="4">
        <f t="shared" ca="1" si="5"/>
        <v>2.8165708250205377</v>
      </c>
      <c r="R6" s="4">
        <f t="shared" ca="1" si="6"/>
        <v>0.93885694167351241</v>
      </c>
      <c r="S6" s="5">
        <f t="shared" si="7"/>
        <v>0.17647058823529413</v>
      </c>
      <c r="T6" s="5">
        <f t="shared" si="8"/>
        <v>0.22222222222222221</v>
      </c>
      <c r="Z6">
        <v>2018</v>
      </c>
      <c r="AA6" s="22" t="s">
        <v>138</v>
      </c>
      <c r="AB6">
        <v>8</v>
      </c>
      <c r="AD6" t="s">
        <v>12</v>
      </c>
    </row>
    <row r="7" spans="1:30" x14ac:dyDescent="0.25">
      <c r="A7" t="str">
        <f>VLOOKUP(B7,kommun_VC!$L:$O,2,FALSE)</f>
        <v>501 Hälsan 2 VC Jkp Bra Liv</v>
      </c>
      <c r="B7" s="45">
        <f t="shared" si="0"/>
        <v>501</v>
      </c>
      <c r="C7" t="s">
        <v>144</v>
      </c>
      <c r="D7">
        <v>2019</v>
      </c>
      <c r="E7">
        <v>730</v>
      </c>
      <c r="F7">
        <v>106</v>
      </c>
      <c r="G7">
        <v>26</v>
      </c>
      <c r="H7">
        <v>16</v>
      </c>
      <c r="I7">
        <v>4</v>
      </c>
      <c r="J7">
        <v>7</v>
      </c>
      <c r="K7" t="str">
        <f>VLOOKUP(B7,kommun_VC!$L$2:$O$55,4,FALSE)</f>
        <v>Jönköpingsområde</v>
      </c>
      <c r="L7">
        <f t="shared" si="1"/>
        <v>9</v>
      </c>
      <c r="M7">
        <f>VLOOKUP(B7,listing65!$B$2:$K$60,2,FALSE)</f>
        <v>2</v>
      </c>
      <c r="N7" s="23">
        <f t="shared" ca="1" si="2"/>
        <v>2125.3333333333335</v>
      </c>
      <c r="O7" s="4">
        <f t="shared" ca="1" si="3"/>
        <v>12.233375156838143</v>
      </c>
      <c r="P7" s="4">
        <f t="shared" ca="1" si="4"/>
        <v>7.5282308657465498</v>
      </c>
      <c r="Q7" s="4">
        <f t="shared" ca="1" si="5"/>
        <v>1.8820577164366374</v>
      </c>
      <c r="R7" s="4">
        <f t="shared" ca="1" si="6"/>
        <v>3.293601003764115</v>
      </c>
      <c r="S7" s="5">
        <f t="shared" si="7"/>
        <v>0.15384615384615385</v>
      </c>
      <c r="T7" s="5">
        <f t="shared" si="8"/>
        <v>0.4375</v>
      </c>
      <c r="Z7">
        <v>2019</v>
      </c>
      <c r="AA7" s="22" t="s">
        <v>139</v>
      </c>
      <c r="AB7">
        <v>9</v>
      </c>
      <c r="AD7" t="s">
        <v>108</v>
      </c>
    </row>
    <row r="8" spans="1:30" x14ac:dyDescent="0.25">
      <c r="A8" t="str">
        <f>VLOOKUP(B8,kommun_VC!$L:$O,2,FALSE)</f>
        <v>501 Hälsan 2 VC Jkp Bra Liv</v>
      </c>
      <c r="B8">
        <f t="shared" si="0"/>
        <v>501</v>
      </c>
      <c r="C8" t="s">
        <v>144</v>
      </c>
      <c r="D8">
        <v>2020</v>
      </c>
      <c r="E8">
        <v>609</v>
      </c>
      <c r="F8">
        <v>94</v>
      </c>
      <c r="G8">
        <v>24</v>
      </c>
      <c r="H8">
        <v>17</v>
      </c>
      <c r="I8">
        <v>3</v>
      </c>
      <c r="J8">
        <v>9</v>
      </c>
      <c r="K8" t="str">
        <f>VLOOKUP(B8,kommun_VC!$L$2:$O$55,4,FALSE)</f>
        <v>Jönköpingsområde</v>
      </c>
      <c r="L8">
        <f t="shared" si="1"/>
        <v>10</v>
      </c>
      <c r="M8">
        <f>VLOOKUP(B8,listing65!$B$2:$K$60,2,FALSE)</f>
        <v>2</v>
      </c>
      <c r="N8" s="23">
        <f t="shared" ca="1" si="2"/>
        <v>2093.5833333333335</v>
      </c>
      <c r="O8" s="4">
        <f t="shared" ca="1" si="3"/>
        <v>11.463599092465072</v>
      </c>
      <c r="P8" s="4">
        <f t="shared" ca="1" si="4"/>
        <v>8.1200493571627579</v>
      </c>
      <c r="Q8" s="4">
        <f t="shared" ca="1" si="5"/>
        <v>1.432949886558134</v>
      </c>
      <c r="R8" s="4">
        <f t="shared" ca="1" si="6"/>
        <v>4.298849659674401</v>
      </c>
      <c r="S8" s="5">
        <f t="shared" si="7"/>
        <v>0.125</v>
      </c>
      <c r="T8" s="5">
        <f t="shared" si="8"/>
        <v>0.52941176470588236</v>
      </c>
      <c r="Z8">
        <v>2020</v>
      </c>
      <c r="AA8" s="22" t="s">
        <v>142</v>
      </c>
      <c r="AB8">
        <v>10</v>
      </c>
      <c r="AD8" t="s">
        <v>13</v>
      </c>
    </row>
    <row r="9" spans="1:30" x14ac:dyDescent="0.25">
      <c r="A9" t="str">
        <f>VLOOKUP(B9,kommun_VC!$L:$O,2,FALSE)</f>
        <v>502 Rosenlund VC Jkp Bra Liv</v>
      </c>
      <c r="B9" s="45">
        <f t="shared" si="0"/>
        <v>502</v>
      </c>
      <c r="C9" t="s">
        <v>145</v>
      </c>
      <c r="D9">
        <v>2014</v>
      </c>
      <c r="E9">
        <v>1139</v>
      </c>
      <c r="F9">
        <v>156</v>
      </c>
      <c r="G9">
        <v>30</v>
      </c>
      <c r="H9">
        <v>31</v>
      </c>
      <c r="I9">
        <v>5</v>
      </c>
      <c r="J9">
        <v>8</v>
      </c>
      <c r="K9" t="str">
        <f>VLOOKUP(B9,kommun_VC!$L$2:$O$55,4,FALSE)</f>
        <v>Jönköpingsområde</v>
      </c>
      <c r="L9">
        <f t="shared" si="1"/>
        <v>4</v>
      </c>
      <c r="M9">
        <f>VLOOKUP(B9,listing65!$B$2:$K$60,2,FALSE)</f>
        <v>3</v>
      </c>
      <c r="N9" s="23">
        <f t="shared" ca="1" si="2"/>
        <v>2364.9166666666665</v>
      </c>
      <c r="O9" s="4">
        <f t="shared" ca="1" si="3"/>
        <v>12.685436414249974</v>
      </c>
      <c r="P9" s="4">
        <f t="shared" ca="1" si="4"/>
        <v>13.108284294724973</v>
      </c>
      <c r="Q9" s="4">
        <f t="shared" ca="1" si="5"/>
        <v>2.1142394023749955</v>
      </c>
      <c r="R9" s="4">
        <f t="shared" ca="1" si="6"/>
        <v>3.3827830437999928</v>
      </c>
      <c r="S9" s="5">
        <f t="shared" si="7"/>
        <v>0.16666666666666666</v>
      </c>
      <c r="T9" s="5">
        <f t="shared" si="8"/>
        <v>0.25806451612903225</v>
      </c>
      <c r="Z9">
        <v>2021</v>
      </c>
      <c r="AA9" s="22" t="s">
        <v>139</v>
      </c>
      <c r="AB9">
        <v>11</v>
      </c>
      <c r="AD9" t="s">
        <v>14</v>
      </c>
    </row>
    <row r="10" spans="1:30" x14ac:dyDescent="0.25">
      <c r="A10" t="str">
        <f>VLOOKUP(B10,kommun_VC!$L:$O,2,FALSE)</f>
        <v>502 Rosenlund VC Jkp Bra Liv</v>
      </c>
      <c r="B10">
        <f t="shared" si="0"/>
        <v>502</v>
      </c>
      <c r="C10" t="s">
        <v>145</v>
      </c>
      <c r="D10">
        <v>2015</v>
      </c>
      <c r="E10">
        <v>1049</v>
      </c>
      <c r="F10">
        <v>158</v>
      </c>
      <c r="G10">
        <v>38</v>
      </c>
      <c r="H10">
        <v>30</v>
      </c>
      <c r="I10">
        <v>6</v>
      </c>
      <c r="J10">
        <v>8</v>
      </c>
      <c r="K10" t="str">
        <f>VLOOKUP(B10,kommun_VC!$L$2:$O$55,4,FALSE)</f>
        <v>Jönköpingsområde</v>
      </c>
      <c r="L10">
        <f t="shared" si="1"/>
        <v>5</v>
      </c>
      <c r="M10">
        <f>VLOOKUP(B10,listing65!$B$2:$K$60,2,FALSE)</f>
        <v>3</v>
      </c>
      <c r="N10" s="23">
        <f t="shared" ca="1" si="2"/>
        <v>2297.1666666666665</v>
      </c>
      <c r="O10" s="4">
        <f t="shared" ca="1" si="3"/>
        <v>16.54211710077632</v>
      </c>
      <c r="P10" s="4">
        <f t="shared" ca="1" si="4"/>
        <v>13.059566132191833</v>
      </c>
      <c r="Q10" s="4">
        <f t="shared" ca="1" si="5"/>
        <v>2.6119132264383662</v>
      </c>
      <c r="R10" s="4">
        <f t="shared" ca="1" si="6"/>
        <v>3.4825509685844884</v>
      </c>
      <c r="S10" s="5">
        <f t="shared" si="7"/>
        <v>0.15789473684210525</v>
      </c>
      <c r="T10" s="5">
        <f t="shared" si="8"/>
        <v>0.26666666666666666</v>
      </c>
      <c r="W10" t="e">
        <f ca="1">INDIRECT(L2,falskt)</f>
        <v>#NAME?</v>
      </c>
      <c r="Z10">
        <v>2022</v>
      </c>
      <c r="AA10" s="22" t="s">
        <v>142</v>
      </c>
      <c r="AB10">
        <v>12</v>
      </c>
      <c r="AD10" t="s">
        <v>15</v>
      </c>
    </row>
    <row r="11" spans="1:30" x14ac:dyDescent="0.25">
      <c r="A11" t="str">
        <f>VLOOKUP(B11,kommun_VC!$L:$O,2,FALSE)</f>
        <v>502 Rosenlund VC Jkp Bra Liv</v>
      </c>
      <c r="B11" s="45">
        <f t="shared" si="0"/>
        <v>502</v>
      </c>
      <c r="C11" t="s">
        <v>145</v>
      </c>
      <c r="D11">
        <v>2016</v>
      </c>
      <c r="E11">
        <v>880</v>
      </c>
      <c r="F11">
        <v>105</v>
      </c>
      <c r="G11">
        <v>33</v>
      </c>
      <c r="H11">
        <v>28</v>
      </c>
      <c r="I11">
        <v>9</v>
      </c>
      <c r="J11">
        <v>13</v>
      </c>
      <c r="K11" t="str">
        <f>VLOOKUP(B11,kommun_VC!$L$2:$O$55,4,FALSE)</f>
        <v>Jönköpingsområde</v>
      </c>
      <c r="L11">
        <f t="shared" si="1"/>
        <v>6</v>
      </c>
      <c r="M11">
        <f>VLOOKUP(B11,listing65!$B$2:$K$60,2,FALSE)</f>
        <v>3</v>
      </c>
      <c r="N11" s="23">
        <f t="shared" ca="1" si="2"/>
        <v>2155.8333333333335</v>
      </c>
      <c r="O11" s="4">
        <f t="shared" ca="1" si="3"/>
        <v>15.307305759567067</v>
      </c>
      <c r="P11" s="4">
        <f t="shared" ca="1" si="4"/>
        <v>12.988017008117509</v>
      </c>
      <c r="Q11" s="4">
        <f t="shared" ca="1" si="5"/>
        <v>4.1747197526091995</v>
      </c>
      <c r="R11" s="4">
        <f t="shared" ca="1" si="6"/>
        <v>6.0301507537688437</v>
      </c>
      <c r="S11" s="5">
        <f t="shared" si="7"/>
        <v>0.27272727272727271</v>
      </c>
      <c r="T11" s="5">
        <f t="shared" si="8"/>
        <v>0.4642857142857143</v>
      </c>
      <c r="AD11" t="s">
        <v>16</v>
      </c>
    </row>
    <row r="12" spans="1:30" x14ac:dyDescent="0.25">
      <c r="A12" t="str">
        <f>VLOOKUP(B12,kommun_VC!$L:$O,2,FALSE)</f>
        <v>502 Rosenlund VC Jkp Bra Liv</v>
      </c>
      <c r="B12">
        <f t="shared" si="0"/>
        <v>502</v>
      </c>
      <c r="C12" t="s">
        <v>145</v>
      </c>
      <c r="D12">
        <v>2017</v>
      </c>
      <c r="E12">
        <v>791</v>
      </c>
      <c r="F12">
        <v>121</v>
      </c>
      <c r="G12">
        <v>33</v>
      </c>
      <c r="H12">
        <v>22</v>
      </c>
      <c r="I12">
        <v>5</v>
      </c>
      <c r="J12">
        <v>10</v>
      </c>
      <c r="K12" t="str">
        <f>VLOOKUP(B12,kommun_VC!$L$2:$O$55,4,FALSE)</f>
        <v>Jönköpingsområde</v>
      </c>
      <c r="L12">
        <f t="shared" si="1"/>
        <v>7</v>
      </c>
      <c r="M12">
        <f>VLOOKUP(B12,listing65!$B$2:$K$60,2,FALSE)</f>
        <v>3</v>
      </c>
      <c r="N12" s="23">
        <f t="shared" ca="1" si="2"/>
        <v>2080.4166666666665</v>
      </c>
      <c r="O12" s="4">
        <f t="shared" ca="1" si="3"/>
        <v>15.862207089925896</v>
      </c>
      <c r="P12" s="4">
        <f t="shared" ca="1" si="4"/>
        <v>10.574804726617264</v>
      </c>
      <c r="Q12" s="4">
        <f t="shared" ca="1" si="5"/>
        <v>2.403364710594833</v>
      </c>
      <c r="R12" s="4">
        <f t="shared" ca="1" si="6"/>
        <v>4.8067294211896661</v>
      </c>
      <c r="S12" s="5">
        <f t="shared" si="7"/>
        <v>0.15151515151515152</v>
      </c>
      <c r="T12" s="5">
        <f t="shared" si="8"/>
        <v>0.45454545454545453</v>
      </c>
      <c r="AD12" t="s">
        <v>17</v>
      </c>
    </row>
    <row r="13" spans="1:30" x14ac:dyDescent="0.25">
      <c r="A13" t="str">
        <f>VLOOKUP(B13,kommun_VC!$L:$O,2,FALSE)</f>
        <v>502 Rosenlund VC Jkp Bra Liv</v>
      </c>
      <c r="B13" s="45">
        <f t="shared" si="0"/>
        <v>502</v>
      </c>
      <c r="C13" t="s">
        <v>145</v>
      </c>
      <c r="D13">
        <v>2018</v>
      </c>
      <c r="E13">
        <v>818</v>
      </c>
      <c r="F13">
        <v>111</v>
      </c>
      <c r="G13">
        <v>35</v>
      </c>
      <c r="H13">
        <v>15</v>
      </c>
      <c r="I13">
        <v>7</v>
      </c>
      <c r="J13">
        <v>3</v>
      </c>
      <c r="K13" t="str">
        <f>VLOOKUP(B13,kommun_VC!$L$2:$O$55,4,FALSE)</f>
        <v>Jönköpingsområde</v>
      </c>
      <c r="L13">
        <f t="shared" si="1"/>
        <v>8</v>
      </c>
      <c r="M13">
        <f>VLOOKUP(B13,listing65!$B$2:$K$60,2,FALSE)</f>
        <v>3</v>
      </c>
      <c r="N13" s="23">
        <f t="shared" ca="1" si="2"/>
        <v>2044.3333333333333</v>
      </c>
      <c r="O13" s="4">
        <f t="shared" ca="1" si="3"/>
        <v>17.120495679112995</v>
      </c>
      <c r="P13" s="4">
        <f t="shared" ca="1" si="4"/>
        <v>7.3373552910484268</v>
      </c>
      <c r="Q13" s="4">
        <f t="shared" ca="1" si="5"/>
        <v>3.4240991358225989</v>
      </c>
      <c r="R13" s="4">
        <f t="shared" ca="1" si="6"/>
        <v>1.4674710582096853</v>
      </c>
      <c r="S13" s="5">
        <f t="shared" si="7"/>
        <v>0.2</v>
      </c>
      <c r="T13" s="5">
        <f t="shared" si="8"/>
        <v>0.2</v>
      </c>
      <c r="AD13" t="s">
        <v>18</v>
      </c>
    </row>
    <row r="14" spans="1:30" x14ac:dyDescent="0.25">
      <c r="A14" t="str">
        <f>VLOOKUP(B14,kommun_VC!$L:$O,2,FALSE)</f>
        <v>502 Rosenlund VC Jkp Bra Liv</v>
      </c>
      <c r="B14">
        <f t="shared" si="0"/>
        <v>502</v>
      </c>
      <c r="C14" t="s">
        <v>145</v>
      </c>
      <c r="D14">
        <v>2019</v>
      </c>
      <c r="E14">
        <v>766</v>
      </c>
      <c r="F14">
        <v>110</v>
      </c>
      <c r="G14">
        <v>36</v>
      </c>
      <c r="H14">
        <v>15</v>
      </c>
      <c r="I14">
        <v>6</v>
      </c>
      <c r="J14">
        <v>8</v>
      </c>
      <c r="K14" t="str">
        <f>VLOOKUP(B14,kommun_VC!$L$2:$O$55,4,FALSE)</f>
        <v>Jönköpingsområde</v>
      </c>
      <c r="L14">
        <f t="shared" si="1"/>
        <v>9</v>
      </c>
      <c r="M14">
        <f>VLOOKUP(B14,listing65!$B$2:$K$60,2,FALSE)</f>
        <v>3</v>
      </c>
      <c r="N14" s="23">
        <f t="shared" ca="1" si="2"/>
        <v>2013.6666666666667</v>
      </c>
      <c r="O14" s="4">
        <f t="shared" ca="1" si="3"/>
        <v>17.877834795563647</v>
      </c>
      <c r="P14" s="4">
        <f t="shared" ca="1" si="4"/>
        <v>7.4490978314848535</v>
      </c>
      <c r="Q14" s="4">
        <f t="shared" ca="1" si="5"/>
        <v>2.9796391325939413</v>
      </c>
      <c r="R14" s="4">
        <f t="shared" ca="1" si="6"/>
        <v>3.972852176791922</v>
      </c>
      <c r="S14" s="5">
        <f t="shared" si="7"/>
        <v>0.16666666666666666</v>
      </c>
      <c r="T14" s="5">
        <f t="shared" si="8"/>
        <v>0.53333333333333333</v>
      </c>
      <c r="AD14" t="s">
        <v>19</v>
      </c>
    </row>
    <row r="15" spans="1:30" x14ac:dyDescent="0.25">
      <c r="A15" t="str">
        <f>VLOOKUP(B15,kommun_VC!$L:$O,2,FALSE)</f>
        <v>502 Rosenlund VC Jkp Bra Liv</v>
      </c>
      <c r="B15" s="45">
        <f t="shared" si="0"/>
        <v>502</v>
      </c>
      <c r="C15" t="s">
        <v>145</v>
      </c>
      <c r="D15">
        <v>2020</v>
      </c>
      <c r="E15">
        <v>706</v>
      </c>
      <c r="F15">
        <v>100</v>
      </c>
      <c r="G15">
        <v>37</v>
      </c>
      <c r="H15">
        <v>10</v>
      </c>
      <c r="I15">
        <v>3</v>
      </c>
      <c r="J15">
        <v>4</v>
      </c>
      <c r="K15" t="str">
        <f>VLOOKUP(B15,kommun_VC!$L$2:$O$55,4,FALSE)</f>
        <v>Jönköpingsområde</v>
      </c>
      <c r="L15">
        <f t="shared" si="1"/>
        <v>10</v>
      </c>
      <c r="M15">
        <f>VLOOKUP(B15,listing65!$B$2:$K$60,2,FALSE)</f>
        <v>3</v>
      </c>
      <c r="N15" s="23">
        <f t="shared" ca="1" si="2"/>
        <v>2001.0833333333333</v>
      </c>
      <c r="O15" s="4">
        <f t="shared" ca="1" si="3"/>
        <v>18.489984591679509</v>
      </c>
      <c r="P15" s="4">
        <f t="shared" ca="1" si="4"/>
        <v>4.9972931328863535</v>
      </c>
      <c r="Q15" s="4">
        <f t="shared" ca="1" si="5"/>
        <v>1.499187939865906</v>
      </c>
      <c r="R15" s="4">
        <f t="shared" ca="1" si="6"/>
        <v>1.9989172531545414</v>
      </c>
      <c r="S15" s="5">
        <f t="shared" si="7"/>
        <v>8.1081081081081086E-2</v>
      </c>
      <c r="T15" s="5">
        <f t="shared" si="8"/>
        <v>0.4</v>
      </c>
      <c r="AD15" t="s">
        <v>20</v>
      </c>
    </row>
    <row r="16" spans="1:30" x14ac:dyDescent="0.25">
      <c r="A16" t="str">
        <f>VLOOKUP(B16,kommun_VC!$L:$O,2,FALSE)</f>
        <v>503 Råslätt VC Jkp Bra Liv</v>
      </c>
      <c r="B16">
        <f t="shared" si="0"/>
        <v>503</v>
      </c>
      <c r="C16" t="s">
        <v>146</v>
      </c>
      <c r="D16">
        <v>2014</v>
      </c>
      <c r="E16">
        <v>856</v>
      </c>
      <c r="F16">
        <v>113</v>
      </c>
      <c r="G16">
        <v>32</v>
      </c>
      <c r="H16">
        <v>12</v>
      </c>
      <c r="I16">
        <v>7</v>
      </c>
      <c r="J16">
        <v>4</v>
      </c>
      <c r="K16" t="str">
        <f>VLOOKUP(B16,kommun_VC!$L$2:$O$55,4,FALSE)</f>
        <v>Jönköpingsområde</v>
      </c>
      <c r="L16">
        <f t="shared" si="1"/>
        <v>4</v>
      </c>
      <c r="M16">
        <f>VLOOKUP(B16,listing65!$B$2:$K$60,2,FALSE)</f>
        <v>4</v>
      </c>
      <c r="N16" s="23">
        <f t="shared" ca="1" si="2"/>
        <v>2021.9166666666667</v>
      </c>
      <c r="O16" s="4">
        <f t="shared" ca="1" si="3"/>
        <v>15.826567201088077</v>
      </c>
      <c r="P16" s="4">
        <f t="shared" ca="1" si="4"/>
        <v>5.934962700408029</v>
      </c>
      <c r="Q16" s="4">
        <f t="shared" ca="1" si="5"/>
        <v>3.4620615752380166</v>
      </c>
      <c r="R16" s="4">
        <f t="shared" ca="1" si="6"/>
        <v>1.9783209001360096</v>
      </c>
      <c r="S16" s="5">
        <f t="shared" si="7"/>
        <v>0.21875</v>
      </c>
      <c r="T16" s="5">
        <f t="shared" si="8"/>
        <v>0.33333333333333331</v>
      </c>
      <c r="AD16" t="s">
        <v>21</v>
      </c>
    </row>
    <row r="17" spans="1:30" x14ac:dyDescent="0.25">
      <c r="A17" t="str">
        <f>VLOOKUP(B17,kommun_VC!$L:$O,2,FALSE)</f>
        <v>503 Råslätt VC Jkp Bra Liv</v>
      </c>
      <c r="B17" s="45">
        <f t="shared" si="0"/>
        <v>503</v>
      </c>
      <c r="C17" t="s">
        <v>146</v>
      </c>
      <c r="D17">
        <v>2015</v>
      </c>
      <c r="E17">
        <v>819</v>
      </c>
      <c r="F17">
        <v>117</v>
      </c>
      <c r="G17">
        <v>34</v>
      </c>
      <c r="H17">
        <v>14</v>
      </c>
      <c r="I17">
        <v>10</v>
      </c>
      <c r="J17">
        <v>1</v>
      </c>
      <c r="K17" t="str">
        <f>VLOOKUP(B17,kommun_VC!$L$2:$O$55,4,FALSE)</f>
        <v>Jönköpingsområde</v>
      </c>
      <c r="L17">
        <f t="shared" si="1"/>
        <v>5</v>
      </c>
      <c r="M17">
        <f>VLOOKUP(B17,listing65!$B$2:$K$60,2,FALSE)</f>
        <v>4</v>
      </c>
      <c r="N17" s="23">
        <f t="shared" ca="1" si="2"/>
        <v>1989.1666666666667</v>
      </c>
      <c r="O17" s="4">
        <f t="shared" ca="1" si="3"/>
        <v>17.09258483452032</v>
      </c>
      <c r="P17" s="4">
        <f t="shared" ca="1" si="4"/>
        <v>7.0381231671554252</v>
      </c>
      <c r="Q17" s="4">
        <f t="shared" ca="1" si="5"/>
        <v>5.0272308336824469</v>
      </c>
      <c r="R17" s="4">
        <f t="shared" ca="1" si="6"/>
        <v>0.50272308336824467</v>
      </c>
      <c r="S17" s="5">
        <f t="shared" si="7"/>
        <v>0.29411764705882354</v>
      </c>
      <c r="T17" s="5">
        <f t="shared" si="8"/>
        <v>7.1428571428571425E-2</v>
      </c>
      <c r="AD17" t="s">
        <v>22</v>
      </c>
    </row>
    <row r="18" spans="1:30" x14ac:dyDescent="0.25">
      <c r="A18" t="str">
        <f>VLOOKUP(B18,kommun_VC!$L:$O,2,FALSE)</f>
        <v>503 Råslätt VC Jkp Bra Liv</v>
      </c>
      <c r="B18">
        <f t="shared" si="0"/>
        <v>503</v>
      </c>
      <c r="C18" t="s">
        <v>146</v>
      </c>
      <c r="D18">
        <v>2016</v>
      </c>
      <c r="E18">
        <v>799</v>
      </c>
      <c r="F18">
        <v>109</v>
      </c>
      <c r="G18">
        <v>28</v>
      </c>
      <c r="H18">
        <v>11</v>
      </c>
      <c r="I18">
        <v>6</v>
      </c>
      <c r="J18">
        <v>1</v>
      </c>
      <c r="K18" t="str">
        <f>VLOOKUP(B18,kommun_VC!$L$2:$O$55,4,FALSE)</f>
        <v>Jönköpingsområde</v>
      </c>
      <c r="L18">
        <f t="shared" si="1"/>
        <v>6</v>
      </c>
      <c r="M18">
        <f>VLOOKUP(B18,listing65!$B$2:$K$60,2,FALSE)</f>
        <v>4</v>
      </c>
      <c r="N18" s="23">
        <f t="shared" ca="1" si="2"/>
        <v>1991.25</v>
      </c>
      <c r="O18" s="4">
        <f t="shared" ca="1" si="3"/>
        <v>14.06151914626491</v>
      </c>
      <c r="P18" s="4">
        <f t="shared" ca="1" si="4"/>
        <v>5.5241682360326427</v>
      </c>
      <c r="Q18" s="4">
        <f t="shared" ca="1" si="5"/>
        <v>3.0131826741996233</v>
      </c>
      <c r="R18" s="4">
        <f t="shared" ca="1" si="6"/>
        <v>0.50219711236660391</v>
      </c>
      <c r="S18" s="5">
        <f t="shared" si="7"/>
        <v>0.21428571428571427</v>
      </c>
      <c r="T18" s="5">
        <f t="shared" si="8"/>
        <v>9.0909090909090912E-2</v>
      </c>
      <c r="AD18" t="s">
        <v>23</v>
      </c>
    </row>
    <row r="19" spans="1:30" x14ac:dyDescent="0.25">
      <c r="A19" t="str">
        <f>VLOOKUP(B19,kommun_VC!$L:$O,2,FALSE)</f>
        <v>503 Råslätt VC Jkp Bra Liv</v>
      </c>
      <c r="B19" s="45">
        <f t="shared" si="0"/>
        <v>503</v>
      </c>
      <c r="C19" t="s">
        <v>146</v>
      </c>
      <c r="D19">
        <v>2017</v>
      </c>
      <c r="E19">
        <v>803</v>
      </c>
      <c r="F19">
        <v>91</v>
      </c>
      <c r="G19">
        <v>47</v>
      </c>
      <c r="H19">
        <v>16</v>
      </c>
      <c r="I19">
        <v>7</v>
      </c>
      <c r="J19">
        <v>2</v>
      </c>
      <c r="K19" t="str">
        <f>VLOOKUP(B19,kommun_VC!$L$2:$O$55,4,FALSE)</f>
        <v>Jönköpingsområde</v>
      </c>
      <c r="L19">
        <f t="shared" si="1"/>
        <v>7</v>
      </c>
      <c r="M19">
        <f>VLOOKUP(B19,listing65!$B$2:$K$60,2,FALSE)</f>
        <v>4</v>
      </c>
      <c r="N19" s="23">
        <f t="shared" ca="1" si="2"/>
        <v>1972</v>
      </c>
      <c r="O19" s="4">
        <f t="shared" ca="1" si="3"/>
        <v>23.833671399594319</v>
      </c>
      <c r="P19" s="4">
        <f t="shared" ca="1" si="4"/>
        <v>8.1135902636916839</v>
      </c>
      <c r="Q19" s="4">
        <f t="shared" ca="1" si="5"/>
        <v>3.5496957403651117</v>
      </c>
      <c r="R19" s="4">
        <f t="shared" ca="1" si="6"/>
        <v>1.0141987829614605</v>
      </c>
      <c r="S19" s="5">
        <f t="shared" si="7"/>
        <v>0.14893617021276595</v>
      </c>
      <c r="T19" s="5">
        <f t="shared" si="8"/>
        <v>0.125</v>
      </c>
      <c r="AD19" t="s">
        <v>24</v>
      </c>
    </row>
    <row r="20" spans="1:30" x14ac:dyDescent="0.25">
      <c r="A20" t="str">
        <f>VLOOKUP(B20,kommun_VC!$L:$O,2,FALSE)</f>
        <v>503 Råslätt VC Jkp Bra Liv</v>
      </c>
      <c r="B20">
        <f t="shared" si="0"/>
        <v>503</v>
      </c>
      <c r="C20" t="s">
        <v>146</v>
      </c>
      <c r="D20">
        <v>2018</v>
      </c>
      <c r="E20">
        <v>827</v>
      </c>
      <c r="F20">
        <v>139</v>
      </c>
      <c r="G20">
        <v>51</v>
      </c>
      <c r="H20">
        <v>14</v>
      </c>
      <c r="I20">
        <v>11</v>
      </c>
      <c r="J20">
        <v>3</v>
      </c>
      <c r="K20" t="str">
        <f>VLOOKUP(B20,kommun_VC!$L$2:$O$55,4,FALSE)</f>
        <v>Jönköpingsområde</v>
      </c>
      <c r="L20">
        <f t="shared" si="1"/>
        <v>8</v>
      </c>
      <c r="M20">
        <f>VLOOKUP(B20,listing65!$B$2:$K$60,2,FALSE)</f>
        <v>4</v>
      </c>
      <c r="N20" s="23">
        <f t="shared" ca="1" si="2"/>
        <v>1922.0833333333333</v>
      </c>
      <c r="O20" s="4">
        <f t="shared" ca="1" si="3"/>
        <v>26.533709083026231</v>
      </c>
      <c r="P20" s="4">
        <f t="shared" ca="1" si="4"/>
        <v>7.2837632776934758</v>
      </c>
      <c r="Q20" s="4">
        <f t="shared" ca="1" si="5"/>
        <v>5.7229568610448736</v>
      </c>
      <c r="R20" s="4">
        <f t="shared" ca="1" si="6"/>
        <v>1.5608064166486018</v>
      </c>
      <c r="S20" s="5">
        <f t="shared" si="7"/>
        <v>0.21568627450980393</v>
      </c>
      <c r="T20" s="5">
        <f t="shared" si="8"/>
        <v>0.21428571428571427</v>
      </c>
      <c r="AD20" t="s">
        <v>25</v>
      </c>
    </row>
    <row r="21" spans="1:30" x14ac:dyDescent="0.25">
      <c r="A21" t="str">
        <f>VLOOKUP(B21,kommun_VC!$L:$O,2,FALSE)</f>
        <v>503 Råslätt VC Jkp Bra Liv</v>
      </c>
      <c r="B21" s="45">
        <f t="shared" si="0"/>
        <v>503</v>
      </c>
      <c r="C21" t="s">
        <v>146</v>
      </c>
      <c r="D21">
        <v>2019</v>
      </c>
      <c r="E21">
        <v>773</v>
      </c>
      <c r="F21">
        <v>118</v>
      </c>
      <c r="G21">
        <v>38</v>
      </c>
      <c r="H21">
        <v>20</v>
      </c>
      <c r="I21">
        <v>5</v>
      </c>
      <c r="J21">
        <v>5</v>
      </c>
      <c r="K21" t="str">
        <f>VLOOKUP(B21,kommun_VC!$L$2:$O$55,4,FALSE)</f>
        <v>Jönköpingsområde</v>
      </c>
      <c r="L21">
        <f t="shared" si="1"/>
        <v>9</v>
      </c>
      <c r="M21">
        <f>VLOOKUP(B21,listing65!$B$2:$K$60,2,FALSE)</f>
        <v>4</v>
      </c>
      <c r="N21" s="23">
        <f t="shared" ca="1" si="2"/>
        <v>1892.0833333333333</v>
      </c>
      <c r="O21" s="4">
        <f t="shared" ca="1" si="3"/>
        <v>20.0836820083682</v>
      </c>
      <c r="P21" s="4">
        <f t="shared" ca="1" si="4"/>
        <v>10.570358951772738</v>
      </c>
      <c r="Q21" s="4">
        <f t="shared" ca="1" si="5"/>
        <v>2.6425897379431844</v>
      </c>
      <c r="R21" s="4">
        <f t="shared" ca="1" si="6"/>
        <v>2.6425897379431844</v>
      </c>
      <c r="S21" s="5">
        <f t="shared" si="7"/>
        <v>0.13157894736842105</v>
      </c>
      <c r="T21" s="5">
        <f t="shared" si="8"/>
        <v>0.25</v>
      </c>
      <c r="AD21" t="s">
        <v>27</v>
      </c>
    </row>
    <row r="22" spans="1:30" x14ac:dyDescent="0.25">
      <c r="A22" t="str">
        <f>VLOOKUP(B22,kommun_VC!$L:$O,2,FALSE)</f>
        <v>503 Råslätt VC Jkp Bra Liv</v>
      </c>
      <c r="B22">
        <f t="shared" si="0"/>
        <v>503</v>
      </c>
      <c r="C22" t="s">
        <v>146</v>
      </c>
      <c r="D22">
        <v>2020</v>
      </c>
      <c r="E22">
        <v>640</v>
      </c>
      <c r="F22">
        <v>95</v>
      </c>
      <c r="G22">
        <v>39</v>
      </c>
      <c r="H22">
        <v>15</v>
      </c>
      <c r="I22">
        <v>7</v>
      </c>
      <c r="J22">
        <v>5</v>
      </c>
      <c r="K22" t="str">
        <f>VLOOKUP(B22,kommun_VC!$L$2:$O$55,4,FALSE)</f>
        <v>Jönköpingsområde</v>
      </c>
      <c r="L22">
        <f t="shared" si="1"/>
        <v>10</v>
      </c>
      <c r="M22">
        <f>VLOOKUP(B22,listing65!$B$2:$K$60,2,FALSE)</f>
        <v>4</v>
      </c>
      <c r="N22" s="23">
        <f t="shared" ca="1" si="2"/>
        <v>1870.5833333333333</v>
      </c>
      <c r="O22" s="4">
        <f t="shared" ca="1" si="3"/>
        <v>20.849111239809329</v>
      </c>
      <c r="P22" s="4">
        <f t="shared" ca="1" si="4"/>
        <v>8.0188889383882032</v>
      </c>
      <c r="Q22" s="4">
        <f t="shared" ca="1" si="5"/>
        <v>3.7421481712478282</v>
      </c>
      <c r="R22" s="4">
        <f t="shared" ca="1" si="6"/>
        <v>2.6729629794627345</v>
      </c>
      <c r="S22" s="5">
        <f t="shared" si="7"/>
        <v>0.17948717948717949</v>
      </c>
      <c r="T22" s="5">
        <f t="shared" si="8"/>
        <v>0.33333333333333331</v>
      </c>
      <c r="AD22" t="s">
        <v>28</v>
      </c>
    </row>
    <row r="23" spans="1:30" x14ac:dyDescent="0.25">
      <c r="A23" t="str">
        <f>VLOOKUP(B23,kommun_VC!$L:$O,2,FALSE)</f>
        <v>504 Kungshälsan VC Hva Bra Liv</v>
      </c>
      <c r="B23" s="45">
        <f t="shared" si="0"/>
        <v>504</v>
      </c>
      <c r="C23" t="s">
        <v>147</v>
      </c>
      <c r="D23">
        <v>2014</v>
      </c>
      <c r="E23">
        <v>931</v>
      </c>
      <c r="F23">
        <v>133</v>
      </c>
      <c r="G23">
        <v>31</v>
      </c>
      <c r="H23">
        <v>18</v>
      </c>
      <c r="I23">
        <v>6</v>
      </c>
      <c r="J23">
        <v>5</v>
      </c>
      <c r="K23" t="str">
        <f>VLOOKUP(B23,kommun_VC!$L$2:$O$55,4,FALSE)</f>
        <v>Jönköpingsområde</v>
      </c>
      <c r="L23">
        <f t="shared" si="1"/>
        <v>4</v>
      </c>
      <c r="M23">
        <f>VLOOKUP(B23,listing65!$B$2:$K$60,2,FALSE)</f>
        <v>5</v>
      </c>
      <c r="N23" s="23">
        <f t="shared" ca="1" si="2"/>
        <v>2187.6666666666665</v>
      </c>
      <c r="O23" s="4">
        <f t="shared" ca="1" si="3"/>
        <v>14.17034892579613</v>
      </c>
      <c r="P23" s="4">
        <f t="shared" ca="1" si="4"/>
        <v>8.2279445375590434</v>
      </c>
      <c r="Q23" s="4">
        <f t="shared" ca="1" si="5"/>
        <v>2.742648179186348</v>
      </c>
      <c r="R23" s="4">
        <f t="shared" ca="1" si="6"/>
        <v>2.2855401493219567</v>
      </c>
      <c r="S23" s="5">
        <f t="shared" si="7"/>
        <v>0.19354838709677419</v>
      </c>
      <c r="T23" s="5">
        <f t="shared" si="8"/>
        <v>0.27777777777777779</v>
      </c>
      <c r="AD23" t="s">
        <v>29</v>
      </c>
    </row>
    <row r="24" spans="1:30" x14ac:dyDescent="0.25">
      <c r="A24" t="str">
        <f>VLOOKUP(B24,kommun_VC!$L:$O,2,FALSE)</f>
        <v>504 Kungshälsan VC Hva Bra Liv</v>
      </c>
      <c r="B24">
        <f t="shared" si="0"/>
        <v>504</v>
      </c>
      <c r="C24" t="s">
        <v>147</v>
      </c>
      <c r="D24">
        <v>2015</v>
      </c>
      <c r="E24">
        <v>883</v>
      </c>
      <c r="F24">
        <v>115</v>
      </c>
      <c r="G24">
        <v>31</v>
      </c>
      <c r="H24">
        <v>25</v>
      </c>
      <c r="I24">
        <v>4</v>
      </c>
      <c r="J24">
        <v>8</v>
      </c>
      <c r="K24" t="str">
        <f>VLOOKUP(B24,kommun_VC!$L$2:$O$55,4,FALSE)</f>
        <v>Jönköpingsområde</v>
      </c>
      <c r="L24">
        <f t="shared" si="1"/>
        <v>5</v>
      </c>
      <c r="M24">
        <f>VLOOKUP(B24,listing65!$B$2:$K$60,2,FALSE)</f>
        <v>5</v>
      </c>
      <c r="N24" s="23">
        <f t="shared" ca="1" si="2"/>
        <v>2147.4166666666665</v>
      </c>
      <c r="O24" s="4">
        <f t="shared" ca="1" si="3"/>
        <v>14.435950172688115</v>
      </c>
      <c r="P24" s="4">
        <f t="shared" ca="1" si="4"/>
        <v>11.64189530055493</v>
      </c>
      <c r="Q24" s="4">
        <f t="shared" ca="1" si="5"/>
        <v>1.8627032480887888</v>
      </c>
      <c r="R24" s="4">
        <f t="shared" ca="1" si="6"/>
        <v>3.7254064961775777</v>
      </c>
      <c r="S24" s="5">
        <f t="shared" si="7"/>
        <v>0.12903225806451613</v>
      </c>
      <c r="T24" s="5">
        <f t="shared" si="8"/>
        <v>0.32</v>
      </c>
      <c r="AD24" t="s">
        <v>30</v>
      </c>
    </row>
    <row r="25" spans="1:30" x14ac:dyDescent="0.25">
      <c r="A25" t="str">
        <f>VLOOKUP(B25,kommun_VC!$L:$O,2,FALSE)</f>
        <v>504 Kungshälsan VC Hva Bra Liv</v>
      </c>
      <c r="B25" s="45">
        <f t="shared" si="0"/>
        <v>504</v>
      </c>
      <c r="C25" t="s">
        <v>147</v>
      </c>
      <c r="D25">
        <v>2016</v>
      </c>
      <c r="E25">
        <v>910</v>
      </c>
      <c r="F25">
        <v>121</v>
      </c>
      <c r="G25">
        <v>34</v>
      </c>
      <c r="H25">
        <v>23</v>
      </c>
      <c r="I25">
        <v>4</v>
      </c>
      <c r="J25">
        <v>6</v>
      </c>
      <c r="K25" t="str">
        <f>VLOOKUP(B25,kommun_VC!$L$2:$O$55,4,FALSE)</f>
        <v>Jönköpingsområde</v>
      </c>
      <c r="L25">
        <f t="shared" si="1"/>
        <v>6</v>
      </c>
      <c r="M25">
        <f>VLOOKUP(B25,listing65!$B$2:$K$60,2,FALSE)</f>
        <v>5</v>
      </c>
      <c r="N25" s="23">
        <f t="shared" ca="1" si="2"/>
        <v>2142.75</v>
      </c>
      <c r="O25" s="4">
        <f t="shared" ca="1" si="3"/>
        <v>15.86746003966865</v>
      </c>
      <c r="P25" s="4">
        <f t="shared" ca="1" si="4"/>
        <v>10.733870026834675</v>
      </c>
      <c r="Q25" s="4">
        <f t="shared" ca="1" si="5"/>
        <v>1.8667600046669</v>
      </c>
      <c r="R25" s="4">
        <f t="shared" ca="1" si="6"/>
        <v>2.8001400070003499</v>
      </c>
      <c r="S25" s="5">
        <f t="shared" si="7"/>
        <v>0.11764705882352941</v>
      </c>
      <c r="T25" s="5">
        <f t="shared" si="8"/>
        <v>0.2608695652173913</v>
      </c>
      <c r="AD25" t="s">
        <v>31</v>
      </c>
    </row>
    <row r="26" spans="1:30" x14ac:dyDescent="0.25">
      <c r="A26" t="str">
        <f>VLOOKUP(B26,kommun_VC!$L:$O,2,FALSE)</f>
        <v>504 Kungshälsan VC Hva Bra Liv</v>
      </c>
      <c r="B26">
        <f t="shared" si="0"/>
        <v>504</v>
      </c>
      <c r="C26" t="s">
        <v>147</v>
      </c>
      <c r="D26">
        <v>2017</v>
      </c>
      <c r="E26">
        <v>827</v>
      </c>
      <c r="F26">
        <v>123</v>
      </c>
      <c r="G26">
        <v>34</v>
      </c>
      <c r="H26">
        <v>14</v>
      </c>
      <c r="I26">
        <v>3</v>
      </c>
      <c r="J26">
        <v>2</v>
      </c>
      <c r="K26" t="str">
        <f>VLOOKUP(B26,kommun_VC!$L$2:$O$55,4,FALSE)</f>
        <v>Jönköpingsområde</v>
      </c>
      <c r="L26">
        <f t="shared" si="1"/>
        <v>7</v>
      </c>
      <c r="M26">
        <f>VLOOKUP(B26,listing65!$B$2:$K$60,2,FALSE)</f>
        <v>5</v>
      </c>
      <c r="N26" s="23">
        <f t="shared" ca="1" si="2"/>
        <v>2120.0833333333335</v>
      </c>
      <c r="O26" s="4">
        <f t="shared" ca="1" si="3"/>
        <v>16.037105459691048</v>
      </c>
      <c r="P26" s="4">
        <f t="shared" ca="1" si="4"/>
        <v>6.6035140128139611</v>
      </c>
      <c r="Q26" s="4">
        <f t="shared" ca="1" si="5"/>
        <v>1.4150387170315633</v>
      </c>
      <c r="R26" s="4">
        <f t="shared" ca="1" si="6"/>
        <v>0.94335914468770865</v>
      </c>
      <c r="S26" s="5">
        <f t="shared" si="7"/>
        <v>8.8235294117647065E-2</v>
      </c>
      <c r="T26" s="5">
        <f t="shared" si="8"/>
        <v>0.14285714285714285</v>
      </c>
      <c r="AD26" t="s">
        <v>33</v>
      </c>
    </row>
    <row r="27" spans="1:30" x14ac:dyDescent="0.25">
      <c r="A27" t="str">
        <f>VLOOKUP(B27,kommun_VC!$L:$O,2,FALSE)</f>
        <v>504 Kungshälsan VC Hva Bra Liv</v>
      </c>
      <c r="B27" s="45">
        <f t="shared" si="0"/>
        <v>504</v>
      </c>
      <c r="C27" t="s">
        <v>147</v>
      </c>
      <c r="D27">
        <v>2018</v>
      </c>
      <c r="E27">
        <v>730</v>
      </c>
      <c r="F27">
        <v>102</v>
      </c>
      <c r="G27">
        <v>34</v>
      </c>
      <c r="H27">
        <v>11</v>
      </c>
      <c r="I27">
        <v>10</v>
      </c>
      <c r="J27">
        <v>6</v>
      </c>
      <c r="K27" t="str">
        <f>VLOOKUP(B27,kommun_VC!$L$2:$O$55,4,FALSE)</f>
        <v>Jönköpingsområde</v>
      </c>
      <c r="L27">
        <f t="shared" si="1"/>
        <v>8</v>
      </c>
      <c r="M27">
        <f>VLOOKUP(B27,listing65!$B$2:$K$60,2,FALSE)</f>
        <v>5</v>
      </c>
      <c r="N27" s="23">
        <f t="shared" ca="1" si="2"/>
        <v>2090.25</v>
      </c>
      <c r="O27" s="4">
        <f t="shared" ca="1" si="3"/>
        <v>16.265996890324125</v>
      </c>
      <c r="P27" s="4">
        <f t="shared" ca="1" si="4"/>
        <v>5.2625284056930983</v>
      </c>
      <c r="Q27" s="4">
        <f t="shared" ca="1" si="5"/>
        <v>4.7841167324482718</v>
      </c>
      <c r="R27" s="4">
        <f t="shared" ca="1" si="6"/>
        <v>2.8704700394689633</v>
      </c>
      <c r="S27" s="5">
        <f t="shared" si="7"/>
        <v>0.29411764705882354</v>
      </c>
      <c r="T27" s="5">
        <f t="shared" si="8"/>
        <v>0.54545454545454541</v>
      </c>
      <c r="AD27" t="s">
        <v>109</v>
      </c>
    </row>
    <row r="28" spans="1:30" x14ac:dyDescent="0.25">
      <c r="A28" t="str">
        <f>VLOOKUP(B28,kommun_VC!$L:$O,2,FALSE)</f>
        <v>504 Kungshälsan VC Hva Bra Liv</v>
      </c>
      <c r="B28">
        <f t="shared" si="0"/>
        <v>504</v>
      </c>
      <c r="C28" t="s">
        <v>147</v>
      </c>
      <c r="D28">
        <v>2019</v>
      </c>
      <c r="E28">
        <v>708</v>
      </c>
      <c r="F28">
        <v>108</v>
      </c>
      <c r="G28">
        <v>21</v>
      </c>
      <c r="H28">
        <v>12</v>
      </c>
      <c r="I28">
        <v>2</v>
      </c>
      <c r="J28">
        <v>4</v>
      </c>
      <c r="K28" t="str">
        <f>VLOOKUP(B28,kommun_VC!$L$2:$O$55,4,FALSE)</f>
        <v>Jönköpingsområde</v>
      </c>
      <c r="L28">
        <f t="shared" si="1"/>
        <v>9</v>
      </c>
      <c r="M28">
        <f>VLOOKUP(B28,listing65!$B$2:$K$60,2,FALSE)</f>
        <v>5</v>
      </c>
      <c r="N28" s="23">
        <f t="shared" ca="1" si="2"/>
        <v>2048.25</v>
      </c>
      <c r="O28" s="4">
        <f t="shared" ca="1" si="3"/>
        <v>10.252654705236177</v>
      </c>
      <c r="P28" s="4">
        <f t="shared" ca="1" si="4"/>
        <v>5.8586598315635303</v>
      </c>
      <c r="Q28" s="4">
        <f t="shared" ca="1" si="5"/>
        <v>0.97644330526058831</v>
      </c>
      <c r="R28" s="4">
        <f t="shared" ca="1" si="6"/>
        <v>1.9528866105211766</v>
      </c>
      <c r="S28" s="5">
        <f t="shared" si="7"/>
        <v>9.5238095238095233E-2</v>
      </c>
      <c r="T28" s="5">
        <f t="shared" si="8"/>
        <v>0.33333333333333331</v>
      </c>
      <c r="AD28" t="s">
        <v>35</v>
      </c>
    </row>
    <row r="29" spans="1:30" x14ac:dyDescent="0.25">
      <c r="A29" t="str">
        <f>VLOOKUP(B29,kommun_VC!$L:$O,2,FALSE)</f>
        <v>504 Kungshälsan VC Hva Bra Liv</v>
      </c>
      <c r="B29" s="45">
        <f t="shared" si="0"/>
        <v>504</v>
      </c>
      <c r="C29" t="s">
        <v>147</v>
      </c>
      <c r="D29">
        <v>2020</v>
      </c>
      <c r="E29">
        <v>640</v>
      </c>
      <c r="F29">
        <v>87</v>
      </c>
      <c r="G29">
        <v>28</v>
      </c>
      <c r="H29">
        <v>13</v>
      </c>
      <c r="I29">
        <v>8</v>
      </c>
      <c r="J29">
        <v>3</v>
      </c>
      <c r="K29" t="str">
        <f>VLOOKUP(B29,kommun_VC!$L$2:$O$55,4,FALSE)</f>
        <v>Jönköpingsområde</v>
      </c>
      <c r="L29">
        <f t="shared" si="1"/>
        <v>10</v>
      </c>
      <c r="M29">
        <f>VLOOKUP(B29,listing65!$B$2:$K$60,2,FALSE)</f>
        <v>5</v>
      </c>
      <c r="N29" s="23">
        <f t="shared" ca="1" si="2"/>
        <v>1984.0833333333333</v>
      </c>
      <c r="O29" s="4">
        <f t="shared" ca="1" si="3"/>
        <v>14.112310470830359</v>
      </c>
      <c r="P29" s="4">
        <f t="shared" ca="1" si="4"/>
        <v>6.5521441471712381</v>
      </c>
      <c r="Q29" s="4">
        <f t="shared" ca="1" si="5"/>
        <v>4.0320887059515309</v>
      </c>
      <c r="R29" s="4">
        <f t="shared" ca="1" si="6"/>
        <v>1.5120332647318242</v>
      </c>
      <c r="S29" s="5">
        <f t="shared" si="7"/>
        <v>0.2857142857142857</v>
      </c>
      <c r="T29" s="5">
        <f t="shared" si="8"/>
        <v>0.23076923076923078</v>
      </c>
      <c r="AD29" t="s">
        <v>36</v>
      </c>
    </row>
    <row r="30" spans="1:30" x14ac:dyDescent="0.25">
      <c r="A30" t="str">
        <f>VLOOKUP(B30,kommun_VC!$L:$O,2,FALSE)</f>
        <v>505 Hälsan 1 VC Jkp Bra Liv</v>
      </c>
      <c r="B30">
        <f t="shared" si="0"/>
        <v>505</v>
      </c>
      <c r="C30" t="s">
        <v>148</v>
      </c>
      <c r="D30">
        <v>2014</v>
      </c>
      <c r="E30">
        <v>1093</v>
      </c>
      <c r="F30">
        <v>161</v>
      </c>
      <c r="G30">
        <v>34</v>
      </c>
      <c r="H30">
        <v>20</v>
      </c>
      <c r="I30">
        <v>8</v>
      </c>
      <c r="J30">
        <v>10</v>
      </c>
      <c r="K30" t="str">
        <f>VLOOKUP(B30,kommun_VC!$L$2:$O$55,4,FALSE)</f>
        <v>Jönköpingsområde</v>
      </c>
      <c r="L30">
        <f t="shared" si="1"/>
        <v>4</v>
      </c>
      <c r="M30">
        <f>VLOOKUP(B30,listing65!$B$2:$K$60,2,FALSE)</f>
        <v>6</v>
      </c>
      <c r="N30" s="23">
        <f t="shared" ca="1" si="2"/>
        <v>2261.25</v>
      </c>
      <c r="O30" s="4">
        <f t="shared" ca="1" si="3"/>
        <v>15.035931453841902</v>
      </c>
      <c r="P30" s="4">
        <f t="shared" ca="1" si="4"/>
        <v>8.8446655610834704</v>
      </c>
      <c r="Q30" s="4">
        <f t="shared" ca="1" si="5"/>
        <v>3.5378662244333889</v>
      </c>
      <c r="R30" s="4">
        <f t="shared" ca="1" si="6"/>
        <v>4.4223327805417352</v>
      </c>
      <c r="S30" s="5">
        <f t="shared" si="7"/>
        <v>0.23529411764705882</v>
      </c>
      <c r="T30" s="5">
        <f t="shared" si="8"/>
        <v>0.5</v>
      </c>
      <c r="AD30" t="s">
        <v>37</v>
      </c>
    </row>
    <row r="31" spans="1:30" x14ac:dyDescent="0.25">
      <c r="A31" t="str">
        <f>VLOOKUP(B31,kommun_VC!$L:$O,2,FALSE)</f>
        <v>505 Hälsan 1 VC Jkp Bra Liv</v>
      </c>
      <c r="B31" s="45">
        <f t="shared" si="0"/>
        <v>505</v>
      </c>
      <c r="C31" t="s">
        <v>148</v>
      </c>
      <c r="D31">
        <v>2015</v>
      </c>
      <c r="E31">
        <v>1071</v>
      </c>
      <c r="F31">
        <v>146</v>
      </c>
      <c r="G31">
        <v>30</v>
      </c>
      <c r="H31">
        <v>22</v>
      </c>
      <c r="I31">
        <v>6</v>
      </c>
      <c r="J31">
        <v>6</v>
      </c>
      <c r="K31" t="str">
        <f>VLOOKUP(B31,kommun_VC!$L$2:$O$55,4,FALSE)</f>
        <v>Jönköpingsområde</v>
      </c>
      <c r="L31">
        <f t="shared" si="1"/>
        <v>5</v>
      </c>
      <c r="M31">
        <f>VLOOKUP(B31,listing65!$B$2:$K$60,2,FALSE)</f>
        <v>6</v>
      </c>
      <c r="N31" s="23">
        <f t="shared" ca="1" si="2"/>
        <v>2208.3333333333335</v>
      </c>
      <c r="O31" s="4">
        <f t="shared" ca="1" si="3"/>
        <v>13.584905660377359</v>
      </c>
      <c r="P31" s="4">
        <f t="shared" ca="1" si="4"/>
        <v>9.9622641509433958</v>
      </c>
      <c r="Q31" s="4">
        <f t="shared" ca="1" si="5"/>
        <v>2.7169811320754715</v>
      </c>
      <c r="R31" s="4">
        <f t="shared" ca="1" si="6"/>
        <v>2.7169811320754715</v>
      </c>
      <c r="S31" s="5">
        <f t="shared" si="7"/>
        <v>0.2</v>
      </c>
      <c r="T31" s="5">
        <f t="shared" si="8"/>
        <v>0.27272727272727271</v>
      </c>
      <c r="AD31" t="s">
        <v>38</v>
      </c>
    </row>
    <row r="32" spans="1:30" x14ac:dyDescent="0.25">
      <c r="A32" t="str">
        <f>VLOOKUP(B32,kommun_VC!$L:$O,2,FALSE)</f>
        <v>505 Hälsan 1 VC Jkp Bra Liv</v>
      </c>
      <c r="B32">
        <f t="shared" si="0"/>
        <v>505</v>
      </c>
      <c r="C32" t="s">
        <v>148</v>
      </c>
      <c r="D32">
        <v>2016</v>
      </c>
      <c r="E32">
        <v>922</v>
      </c>
      <c r="F32">
        <v>126</v>
      </c>
      <c r="G32">
        <v>39</v>
      </c>
      <c r="H32">
        <v>15</v>
      </c>
      <c r="I32">
        <v>11</v>
      </c>
      <c r="J32">
        <v>4</v>
      </c>
      <c r="K32" t="str">
        <f>VLOOKUP(B32,kommun_VC!$L$2:$O$55,4,FALSE)</f>
        <v>Jönköpingsområde</v>
      </c>
      <c r="L32">
        <f t="shared" si="1"/>
        <v>6</v>
      </c>
      <c r="M32">
        <f>VLOOKUP(B32,listing65!$B$2:$K$60,2,FALSE)</f>
        <v>6</v>
      </c>
      <c r="N32" s="23">
        <f t="shared" ca="1" si="2"/>
        <v>2184.9166666666665</v>
      </c>
      <c r="O32" s="4">
        <f t="shared" ca="1" si="3"/>
        <v>17.849651016438465</v>
      </c>
      <c r="P32" s="4">
        <f t="shared" ca="1" si="4"/>
        <v>6.8652503909378693</v>
      </c>
      <c r="Q32" s="4">
        <f t="shared" ca="1" si="5"/>
        <v>5.0345169533544381</v>
      </c>
      <c r="R32" s="4">
        <f t="shared" ca="1" si="6"/>
        <v>1.8307334375834319</v>
      </c>
      <c r="S32" s="5">
        <f t="shared" si="7"/>
        <v>0.28205128205128205</v>
      </c>
      <c r="T32" s="5">
        <f t="shared" si="8"/>
        <v>0.26666666666666666</v>
      </c>
      <c r="AD32" t="s">
        <v>110</v>
      </c>
    </row>
    <row r="33" spans="1:30" x14ac:dyDescent="0.25">
      <c r="A33" t="str">
        <f>VLOOKUP(B33,kommun_VC!$L:$O,2,FALSE)</f>
        <v>505 Hälsan 1 VC Jkp Bra Liv</v>
      </c>
      <c r="B33" s="45">
        <f t="shared" si="0"/>
        <v>505</v>
      </c>
      <c r="C33" t="s">
        <v>148</v>
      </c>
      <c r="D33">
        <v>2017</v>
      </c>
      <c r="E33">
        <v>788</v>
      </c>
      <c r="F33">
        <v>95</v>
      </c>
      <c r="G33">
        <v>36</v>
      </c>
      <c r="H33">
        <v>17</v>
      </c>
      <c r="I33">
        <v>4</v>
      </c>
      <c r="J33">
        <v>10</v>
      </c>
      <c r="K33" t="str">
        <f>VLOOKUP(B33,kommun_VC!$L$2:$O$55,4,FALSE)</f>
        <v>Jönköpingsområde</v>
      </c>
      <c r="L33">
        <f t="shared" si="1"/>
        <v>7</v>
      </c>
      <c r="M33">
        <f>VLOOKUP(B33,listing65!$B$2:$K$60,2,FALSE)</f>
        <v>6</v>
      </c>
      <c r="N33" s="23">
        <f t="shared" ca="1" si="2"/>
        <v>2178.75</v>
      </c>
      <c r="O33" s="4">
        <f t="shared" ca="1" si="3"/>
        <v>16.523235800344231</v>
      </c>
      <c r="P33" s="4">
        <f t="shared" ca="1" si="4"/>
        <v>7.8026391279403331</v>
      </c>
      <c r="Q33" s="4">
        <f t="shared" ca="1" si="5"/>
        <v>1.8359150889271372</v>
      </c>
      <c r="R33" s="4">
        <f t="shared" ca="1" si="6"/>
        <v>4.5897877223178423</v>
      </c>
      <c r="S33" s="5">
        <f t="shared" si="7"/>
        <v>0.1111111111111111</v>
      </c>
      <c r="T33" s="5">
        <f t="shared" si="8"/>
        <v>0.58823529411764708</v>
      </c>
      <c r="AD33" t="s">
        <v>111</v>
      </c>
    </row>
    <row r="34" spans="1:30" x14ac:dyDescent="0.25">
      <c r="A34" t="str">
        <f>VLOOKUP(B34,kommun_VC!$L:$O,2,FALSE)</f>
        <v>505 Hälsan 1 VC Jkp Bra Liv</v>
      </c>
      <c r="B34">
        <f t="shared" si="0"/>
        <v>505</v>
      </c>
      <c r="C34" t="s">
        <v>148</v>
      </c>
      <c r="D34">
        <v>2018</v>
      </c>
      <c r="E34">
        <v>877</v>
      </c>
      <c r="F34">
        <v>138</v>
      </c>
      <c r="G34">
        <v>47</v>
      </c>
      <c r="H34">
        <v>12</v>
      </c>
      <c r="I34">
        <v>6</v>
      </c>
      <c r="J34">
        <v>5</v>
      </c>
      <c r="K34" t="str">
        <f>VLOOKUP(B34,kommun_VC!$L$2:$O$55,4,FALSE)</f>
        <v>Jönköpingsområde</v>
      </c>
      <c r="L34">
        <f t="shared" si="1"/>
        <v>8</v>
      </c>
      <c r="M34">
        <f>VLOOKUP(B34,listing65!$B$2:$K$60,2,FALSE)</f>
        <v>6</v>
      </c>
      <c r="N34" s="23">
        <f t="shared" ca="1" si="2"/>
        <v>2179.0833333333335</v>
      </c>
      <c r="O34" s="4">
        <f t="shared" ca="1" si="3"/>
        <v>21.568702436039615</v>
      </c>
      <c r="P34" s="4">
        <f t="shared" ca="1" si="4"/>
        <v>5.5069027496271366</v>
      </c>
      <c r="Q34" s="4">
        <f t="shared" ca="1" si="5"/>
        <v>2.7534513748135683</v>
      </c>
      <c r="R34" s="4">
        <f t="shared" ca="1" si="6"/>
        <v>2.2945428123446399</v>
      </c>
      <c r="S34" s="5">
        <f t="shared" si="7"/>
        <v>0.1276595744680851</v>
      </c>
      <c r="T34" s="5">
        <f t="shared" si="8"/>
        <v>0.41666666666666669</v>
      </c>
      <c r="AD34" t="s">
        <v>112</v>
      </c>
    </row>
    <row r="35" spans="1:30" x14ac:dyDescent="0.25">
      <c r="A35" t="str">
        <f>VLOOKUP(B35,kommun_VC!$L:$O,2,FALSE)</f>
        <v>505 Hälsan 1 VC Jkp Bra Liv</v>
      </c>
      <c r="B35" s="45">
        <f t="shared" si="0"/>
        <v>505</v>
      </c>
      <c r="C35" t="s">
        <v>148</v>
      </c>
      <c r="D35">
        <v>2019</v>
      </c>
      <c r="E35">
        <v>849</v>
      </c>
      <c r="F35">
        <v>127</v>
      </c>
      <c r="G35">
        <v>46</v>
      </c>
      <c r="H35">
        <v>8</v>
      </c>
      <c r="I35">
        <v>15</v>
      </c>
      <c r="J35">
        <v>2</v>
      </c>
      <c r="K35" t="str">
        <f>VLOOKUP(B35,kommun_VC!$L$2:$O$55,4,FALSE)</f>
        <v>Jönköpingsområde</v>
      </c>
      <c r="L35">
        <f t="shared" si="1"/>
        <v>9</v>
      </c>
      <c r="M35">
        <f>VLOOKUP(B35,listing65!$B$2:$K$60,2,FALSE)</f>
        <v>6</v>
      </c>
      <c r="N35" s="23">
        <f t="shared" ca="1" si="2"/>
        <v>2160.6666666666665</v>
      </c>
      <c r="O35" s="4">
        <f t="shared" ca="1" si="3"/>
        <v>21.289725393397102</v>
      </c>
      <c r="P35" s="4">
        <f t="shared" ca="1" si="4"/>
        <v>3.7025609379821045</v>
      </c>
      <c r="Q35" s="4">
        <f t="shared" ca="1" si="5"/>
        <v>6.9423017587164457</v>
      </c>
      <c r="R35" s="4">
        <f t="shared" ca="1" si="6"/>
        <v>0.92564023449552613</v>
      </c>
      <c r="S35" s="5">
        <f t="shared" si="7"/>
        <v>0.32608695652173914</v>
      </c>
      <c r="T35" s="5">
        <f t="shared" si="8"/>
        <v>0.25</v>
      </c>
      <c r="AD35" t="s">
        <v>113</v>
      </c>
    </row>
    <row r="36" spans="1:30" x14ac:dyDescent="0.25">
      <c r="A36" t="str">
        <f>VLOOKUP(B36,kommun_VC!$L:$O,2,FALSE)</f>
        <v>505 Hälsan 1 VC Jkp Bra Liv</v>
      </c>
      <c r="B36">
        <f t="shared" si="0"/>
        <v>505</v>
      </c>
      <c r="C36" t="s">
        <v>148</v>
      </c>
      <c r="D36">
        <v>2020</v>
      </c>
      <c r="E36">
        <v>772</v>
      </c>
      <c r="F36">
        <v>120</v>
      </c>
      <c r="G36">
        <v>27</v>
      </c>
      <c r="H36">
        <v>11</v>
      </c>
      <c r="I36">
        <v>4</v>
      </c>
      <c r="J36">
        <v>3</v>
      </c>
      <c r="K36" t="str">
        <f>VLOOKUP(B36,kommun_VC!$L$2:$O$55,4,FALSE)</f>
        <v>Jönköpingsområde</v>
      </c>
      <c r="L36">
        <f t="shared" si="1"/>
        <v>10</v>
      </c>
      <c r="M36">
        <f>VLOOKUP(B36,listing65!$B$2:$K$60,2,FALSE)</f>
        <v>6</v>
      </c>
      <c r="N36" s="23">
        <f t="shared" ca="1" si="2"/>
        <v>2153.0833333333335</v>
      </c>
      <c r="O36" s="4">
        <f t="shared" ca="1" si="3"/>
        <v>12.540155590819367</v>
      </c>
      <c r="P36" s="4">
        <f t="shared" ca="1" si="4"/>
        <v>5.1089522777412233</v>
      </c>
      <c r="Q36" s="4">
        <f t="shared" ca="1" si="5"/>
        <v>1.8578008282695357</v>
      </c>
      <c r="R36" s="4">
        <f t="shared" ca="1" si="6"/>
        <v>1.3933506212021518</v>
      </c>
      <c r="S36" s="5">
        <f t="shared" si="7"/>
        <v>0.14814814814814814</v>
      </c>
      <c r="T36" s="5">
        <f t="shared" si="8"/>
        <v>0.27272727272727271</v>
      </c>
      <c r="AD36" t="s">
        <v>39</v>
      </c>
    </row>
    <row r="37" spans="1:30" x14ac:dyDescent="0.25">
      <c r="A37" t="str">
        <f>VLOOKUP(B37,kommun_VC!$L:$O,2,FALSE)</f>
        <v>507 Vetlanda VC Bra Liv</v>
      </c>
      <c r="B37" s="45">
        <f t="shared" si="0"/>
        <v>507</v>
      </c>
      <c r="C37" t="s">
        <v>149</v>
      </c>
      <c r="D37">
        <v>2014</v>
      </c>
      <c r="E37">
        <v>1085</v>
      </c>
      <c r="F37">
        <v>139</v>
      </c>
      <c r="G37">
        <v>32</v>
      </c>
      <c r="H37">
        <v>31</v>
      </c>
      <c r="I37">
        <v>6</v>
      </c>
      <c r="J37">
        <v>8</v>
      </c>
      <c r="K37" t="str">
        <f>VLOOKUP(B37,kommun_VC!$L$2:$O$55,4,FALSE)</f>
        <v>Höglandet</v>
      </c>
      <c r="L37">
        <f t="shared" si="1"/>
        <v>4</v>
      </c>
      <c r="M37">
        <f>VLOOKUP(B37,listing65!$B$2:$K$60,2,FALSE)</f>
        <v>7</v>
      </c>
      <c r="N37" s="23">
        <f t="shared" ca="1" si="2"/>
        <v>2728.9166666666665</v>
      </c>
      <c r="O37" s="4">
        <f t="shared" ca="1" si="3"/>
        <v>11.726265001374173</v>
      </c>
      <c r="P37" s="4">
        <f t="shared" ca="1" si="4"/>
        <v>11.35981922008123</v>
      </c>
      <c r="Q37" s="4">
        <f t="shared" ca="1" si="5"/>
        <v>2.1986746877576571</v>
      </c>
      <c r="R37" s="4">
        <f t="shared" ca="1" si="6"/>
        <v>2.9315662503435433</v>
      </c>
      <c r="S37" s="5">
        <f t="shared" si="7"/>
        <v>0.1875</v>
      </c>
      <c r="T37" s="5">
        <f t="shared" si="8"/>
        <v>0.25806451612903225</v>
      </c>
      <c r="AD37" t="s">
        <v>114</v>
      </c>
    </row>
    <row r="38" spans="1:30" x14ac:dyDescent="0.25">
      <c r="A38" t="str">
        <f>VLOOKUP(B38,kommun_VC!$L:$O,2,FALSE)</f>
        <v>507 Vetlanda VC Bra Liv</v>
      </c>
      <c r="B38">
        <f t="shared" si="0"/>
        <v>507</v>
      </c>
      <c r="C38" t="s">
        <v>149</v>
      </c>
      <c r="D38">
        <v>2015</v>
      </c>
      <c r="E38">
        <v>1104</v>
      </c>
      <c r="F38">
        <v>143</v>
      </c>
      <c r="G38">
        <v>30</v>
      </c>
      <c r="H38">
        <v>26</v>
      </c>
      <c r="I38">
        <v>7</v>
      </c>
      <c r="J38">
        <v>6</v>
      </c>
      <c r="K38" t="str">
        <f>VLOOKUP(B38,kommun_VC!$L$2:$O$55,4,FALSE)</f>
        <v>Höglandet</v>
      </c>
      <c r="L38">
        <f t="shared" si="1"/>
        <v>5</v>
      </c>
      <c r="M38">
        <f>VLOOKUP(B38,listing65!$B$2:$K$60,2,FALSE)</f>
        <v>7</v>
      </c>
      <c r="N38" s="23">
        <f t="shared" ca="1" si="2"/>
        <v>2734.6666666666665</v>
      </c>
      <c r="O38" s="4">
        <f t="shared" ca="1" si="3"/>
        <v>10.97025841053145</v>
      </c>
      <c r="P38" s="4">
        <f t="shared" ca="1" si="4"/>
        <v>9.5075572891272557</v>
      </c>
      <c r="Q38" s="4">
        <f t="shared" ca="1" si="5"/>
        <v>2.5597269624573382</v>
      </c>
      <c r="R38" s="4">
        <f t="shared" ca="1" si="6"/>
        <v>2.1940516821062896</v>
      </c>
      <c r="S38" s="5">
        <f t="shared" si="7"/>
        <v>0.23333333333333334</v>
      </c>
      <c r="T38" s="5">
        <f t="shared" si="8"/>
        <v>0.23076923076923078</v>
      </c>
      <c r="AD38" t="s">
        <v>41</v>
      </c>
    </row>
    <row r="39" spans="1:30" x14ac:dyDescent="0.25">
      <c r="A39" t="str">
        <f>VLOOKUP(B39,kommun_VC!$L:$O,2,FALSE)</f>
        <v>507 Vetlanda VC Bra Liv</v>
      </c>
      <c r="B39" s="45">
        <f t="shared" si="0"/>
        <v>507</v>
      </c>
      <c r="C39" t="s">
        <v>149</v>
      </c>
      <c r="D39">
        <v>2016</v>
      </c>
      <c r="E39">
        <v>985</v>
      </c>
      <c r="F39">
        <v>122</v>
      </c>
      <c r="G39">
        <v>45</v>
      </c>
      <c r="H39">
        <v>20</v>
      </c>
      <c r="I39">
        <v>9</v>
      </c>
      <c r="J39">
        <v>3</v>
      </c>
      <c r="K39" t="str">
        <f>VLOOKUP(B39,kommun_VC!$L$2:$O$55,4,FALSE)</f>
        <v>Höglandet</v>
      </c>
      <c r="L39">
        <f t="shared" si="1"/>
        <v>6</v>
      </c>
      <c r="M39">
        <f>VLOOKUP(B39,listing65!$B$2:$K$60,2,FALSE)</f>
        <v>7</v>
      </c>
      <c r="N39" s="23">
        <f t="shared" ca="1" si="2"/>
        <v>2744.75</v>
      </c>
      <c r="O39" s="4">
        <f t="shared" ca="1" si="3"/>
        <v>16.394935786501502</v>
      </c>
      <c r="P39" s="4">
        <f t="shared" ca="1" si="4"/>
        <v>7.286638127334002</v>
      </c>
      <c r="Q39" s="4">
        <f t="shared" ca="1" si="5"/>
        <v>3.2789871573003007</v>
      </c>
      <c r="R39" s="4">
        <f t="shared" ca="1" si="6"/>
        <v>1.0929957191001003</v>
      </c>
      <c r="S39" s="5">
        <f t="shared" si="7"/>
        <v>0.2</v>
      </c>
      <c r="T39" s="5">
        <f t="shared" si="8"/>
        <v>0.15</v>
      </c>
      <c r="AD39" t="s">
        <v>43</v>
      </c>
    </row>
    <row r="40" spans="1:30" x14ac:dyDescent="0.25">
      <c r="A40" t="str">
        <f>VLOOKUP(B40,kommun_VC!$L:$O,2,FALSE)</f>
        <v>507 Vetlanda VC Bra Liv</v>
      </c>
      <c r="B40">
        <f t="shared" si="0"/>
        <v>507</v>
      </c>
      <c r="C40" t="s">
        <v>149</v>
      </c>
      <c r="D40">
        <v>2017</v>
      </c>
      <c r="E40">
        <v>930</v>
      </c>
      <c r="F40">
        <v>108</v>
      </c>
      <c r="G40">
        <v>50</v>
      </c>
      <c r="H40">
        <v>12</v>
      </c>
      <c r="I40">
        <v>10</v>
      </c>
      <c r="J40">
        <v>0</v>
      </c>
      <c r="K40" t="str">
        <f>VLOOKUP(B40,kommun_VC!$L$2:$O$55,4,FALSE)</f>
        <v>Höglandet</v>
      </c>
      <c r="L40">
        <f t="shared" si="1"/>
        <v>7</v>
      </c>
      <c r="M40">
        <f>VLOOKUP(B40,listing65!$B$2:$K$60,2,FALSE)</f>
        <v>7</v>
      </c>
      <c r="N40" s="23">
        <f t="shared" ca="1" si="2"/>
        <v>2706.4166666666665</v>
      </c>
      <c r="O40" s="4">
        <f t="shared" ca="1" si="3"/>
        <v>18.474612802906673</v>
      </c>
      <c r="P40" s="4">
        <f t="shared" ca="1" si="4"/>
        <v>4.4339070726976013</v>
      </c>
      <c r="Q40" s="4">
        <f t="shared" ca="1" si="5"/>
        <v>3.6949225605813347</v>
      </c>
      <c r="R40" s="4">
        <f t="shared" ca="1" si="6"/>
        <v>0</v>
      </c>
      <c r="S40" s="5">
        <f t="shared" si="7"/>
        <v>0.2</v>
      </c>
      <c r="T40" s="5">
        <f t="shared" si="8"/>
        <v>0</v>
      </c>
      <c r="AD40" t="s">
        <v>115</v>
      </c>
    </row>
    <row r="41" spans="1:30" x14ac:dyDescent="0.25">
      <c r="A41" t="str">
        <f>VLOOKUP(B41,kommun_VC!$L:$O,2,FALSE)</f>
        <v>507 Vetlanda VC Bra Liv</v>
      </c>
      <c r="B41" s="45">
        <f t="shared" si="0"/>
        <v>507</v>
      </c>
      <c r="C41" t="s">
        <v>149</v>
      </c>
      <c r="D41">
        <v>2018</v>
      </c>
      <c r="E41">
        <v>946</v>
      </c>
      <c r="F41">
        <v>121</v>
      </c>
      <c r="G41">
        <v>49</v>
      </c>
      <c r="H41">
        <v>11</v>
      </c>
      <c r="I41">
        <v>14</v>
      </c>
      <c r="J41">
        <v>3</v>
      </c>
      <c r="K41" t="str">
        <f>VLOOKUP(B41,kommun_VC!$L$2:$O$55,4,FALSE)</f>
        <v>Höglandet</v>
      </c>
      <c r="L41">
        <f t="shared" si="1"/>
        <v>8</v>
      </c>
      <c r="M41">
        <f>VLOOKUP(B41,listing65!$B$2:$K$60,2,FALSE)</f>
        <v>7</v>
      </c>
      <c r="N41" s="23">
        <f t="shared" ca="1" si="2"/>
        <v>2652.1666666666665</v>
      </c>
      <c r="O41" s="4">
        <f t="shared" ca="1" si="3"/>
        <v>18.475460315465345</v>
      </c>
      <c r="P41" s="4">
        <f t="shared" ca="1" si="4"/>
        <v>4.1475523157167107</v>
      </c>
      <c r="Q41" s="4">
        <f t="shared" ca="1" si="5"/>
        <v>5.2787029472758125</v>
      </c>
      <c r="R41" s="4">
        <f t="shared" ca="1" si="6"/>
        <v>1.1311506315591027</v>
      </c>
      <c r="S41" s="5">
        <f t="shared" si="7"/>
        <v>0.2857142857142857</v>
      </c>
      <c r="T41" s="5">
        <f t="shared" si="8"/>
        <v>0.27272727272727271</v>
      </c>
      <c r="AD41" t="s">
        <v>44</v>
      </c>
    </row>
    <row r="42" spans="1:30" x14ac:dyDescent="0.25">
      <c r="A42" t="str">
        <f>VLOOKUP(B42,kommun_VC!$L:$O,2,FALSE)</f>
        <v>507 Vetlanda VC Bra Liv</v>
      </c>
      <c r="B42">
        <f t="shared" si="0"/>
        <v>507</v>
      </c>
      <c r="C42" t="s">
        <v>149</v>
      </c>
      <c r="D42">
        <v>2019</v>
      </c>
      <c r="E42">
        <v>820</v>
      </c>
      <c r="F42">
        <v>100</v>
      </c>
      <c r="G42">
        <v>40</v>
      </c>
      <c r="H42">
        <v>11</v>
      </c>
      <c r="I42">
        <v>7</v>
      </c>
      <c r="J42">
        <v>1</v>
      </c>
      <c r="K42" t="str">
        <f>VLOOKUP(B42,kommun_VC!$L$2:$O$55,4,FALSE)</f>
        <v>Höglandet</v>
      </c>
      <c r="L42">
        <f t="shared" si="1"/>
        <v>9</v>
      </c>
      <c r="M42">
        <f>VLOOKUP(B42,listing65!$B$2:$K$60,2,FALSE)</f>
        <v>7</v>
      </c>
      <c r="N42" s="23">
        <f t="shared" ca="1" si="2"/>
        <v>2575.9166666666665</v>
      </c>
      <c r="O42" s="4">
        <f t="shared" ca="1" si="3"/>
        <v>15.528452654394878</v>
      </c>
      <c r="P42" s="4">
        <f t="shared" ca="1" si="4"/>
        <v>4.2703244799585907</v>
      </c>
      <c r="Q42" s="4">
        <f t="shared" ca="1" si="5"/>
        <v>2.7174792145191033</v>
      </c>
      <c r="R42" s="4">
        <f t="shared" ca="1" si="6"/>
        <v>0.38821131635987188</v>
      </c>
      <c r="S42" s="5">
        <f t="shared" si="7"/>
        <v>0.17499999999999999</v>
      </c>
      <c r="T42" s="5">
        <f t="shared" si="8"/>
        <v>9.0909090909090912E-2</v>
      </c>
      <c r="AD42" t="s">
        <v>45</v>
      </c>
    </row>
    <row r="43" spans="1:30" x14ac:dyDescent="0.25">
      <c r="A43" t="str">
        <f>VLOOKUP(B43,kommun_VC!$L:$O,2,FALSE)</f>
        <v>507 Vetlanda VC Bra Liv</v>
      </c>
      <c r="B43" s="45">
        <f t="shared" si="0"/>
        <v>507</v>
      </c>
      <c r="C43" t="s">
        <v>149</v>
      </c>
      <c r="D43">
        <v>2020</v>
      </c>
      <c r="E43">
        <v>738</v>
      </c>
      <c r="F43">
        <v>91</v>
      </c>
      <c r="G43">
        <v>30</v>
      </c>
      <c r="H43">
        <v>18</v>
      </c>
      <c r="I43">
        <v>4</v>
      </c>
      <c r="J43">
        <v>5</v>
      </c>
      <c r="K43" t="str">
        <f>VLOOKUP(B43,kommun_VC!$L$2:$O$55,4,FALSE)</f>
        <v>Höglandet</v>
      </c>
      <c r="L43">
        <f t="shared" si="1"/>
        <v>10</v>
      </c>
      <c r="M43">
        <f>VLOOKUP(B43,listing65!$B$2:$K$60,2,FALSE)</f>
        <v>7</v>
      </c>
      <c r="N43" s="23">
        <f t="shared" ca="1" si="2"/>
        <v>2551.25</v>
      </c>
      <c r="O43" s="4">
        <f t="shared" ca="1" si="3"/>
        <v>11.758941695247428</v>
      </c>
      <c r="P43" s="4">
        <f t="shared" ca="1" si="4"/>
        <v>7.0553650171484561</v>
      </c>
      <c r="Q43" s="4">
        <f t="shared" ca="1" si="5"/>
        <v>1.5678588926996571</v>
      </c>
      <c r="R43" s="4">
        <f t="shared" ca="1" si="6"/>
        <v>1.9598236158745712</v>
      </c>
      <c r="S43" s="5">
        <f t="shared" si="7"/>
        <v>0.13333333333333333</v>
      </c>
      <c r="T43" s="5">
        <f t="shared" si="8"/>
        <v>0.27777777777777779</v>
      </c>
      <c r="AD43" t="s">
        <v>46</v>
      </c>
    </row>
    <row r="44" spans="1:30" x14ac:dyDescent="0.25">
      <c r="A44" t="str">
        <f>VLOOKUP(B44,kommun_VC!$L:$O,2,FALSE)</f>
        <v>508 Tranås VC Bra Liv</v>
      </c>
      <c r="B44">
        <f t="shared" si="0"/>
        <v>508</v>
      </c>
      <c r="C44" t="s">
        <v>150</v>
      </c>
      <c r="D44">
        <v>2014</v>
      </c>
      <c r="E44">
        <v>1272</v>
      </c>
      <c r="F44">
        <v>159</v>
      </c>
      <c r="G44">
        <v>51</v>
      </c>
      <c r="H44">
        <v>27</v>
      </c>
      <c r="I44">
        <v>10</v>
      </c>
      <c r="J44">
        <v>5</v>
      </c>
      <c r="K44" t="str">
        <f>VLOOKUP(B44,kommun_VC!$L$2:$O$55,4,FALSE)</f>
        <v>Höglandet</v>
      </c>
      <c r="L44">
        <f t="shared" si="1"/>
        <v>4</v>
      </c>
      <c r="M44">
        <f>VLOOKUP(B44,listing65!$B$2:$K$60,2,FALSE)</f>
        <v>8</v>
      </c>
      <c r="N44" s="23">
        <f t="shared" ca="1" si="2"/>
        <v>3279.4166666666665</v>
      </c>
      <c r="O44" s="4">
        <f t="shared" ca="1" si="3"/>
        <v>15.551546260767923</v>
      </c>
      <c r="P44" s="4">
        <f t="shared" ca="1" si="4"/>
        <v>8.2331715498183122</v>
      </c>
      <c r="Q44" s="4">
        <f t="shared" ca="1" si="5"/>
        <v>3.0493227962290042</v>
      </c>
      <c r="R44" s="4">
        <f t="shared" ca="1" si="6"/>
        <v>1.5246613981145021</v>
      </c>
      <c r="S44" s="5">
        <f t="shared" si="7"/>
        <v>0.19607843137254902</v>
      </c>
      <c r="T44" s="5">
        <f t="shared" si="8"/>
        <v>0.18518518518518517</v>
      </c>
    </row>
    <row r="45" spans="1:30" x14ac:dyDescent="0.25">
      <c r="A45" t="str">
        <f>VLOOKUP(B45,kommun_VC!$L:$O,2,FALSE)</f>
        <v>508 Tranås VC Bra Liv</v>
      </c>
      <c r="B45" s="45">
        <f t="shared" si="0"/>
        <v>508</v>
      </c>
      <c r="C45" t="s">
        <v>150</v>
      </c>
      <c r="D45">
        <v>2015</v>
      </c>
      <c r="E45">
        <v>1241</v>
      </c>
      <c r="F45">
        <v>163</v>
      </c>
      <c r="G45">
        <v>34</v>
      </c>
      <c r="H45">
        <v>39</v>
      </c>
      <c r="I45">
        <v>9</v>
      </c>
      <c r="J45">
        <v>12</v>
      </c>
      <c r="K45" t="str">
        <f>VLOOKUP(B45,kommun_VC!$L$2:$O$55,4,FALSE)</f>
        <v>Höglandet</v>
      </c>
      <c r="L45">
        <f t="shared" si="1"/>
        <v>5</v>
      </c>
      <c r="M45">
        <f>VLOOKUP(B45,listing65!$B$2:$K$60,2,FALSE)</f>
        <v>8</v>
      </c>
      <c r="N45" s="23">
        <f t="shared" ca="1" si="2"/>
        <v>3323</v>
      </c>
      <c r="O45" s="4">
        <f t="shared" ca="1" si="3"/>
        <v>10.231718326813121</v>
      </c>
      <c r="P45" s="4">
        <f t="shared" ca="1" si="4"/>
        <v>11.736382786638579</v>
      </c>
      <c r="Q45" s="4">
        <f t="shared" ca="1" si="5"/>
        <v>2.7083960276858261</v>
      </c>
      <c r="R45" s="4">
        <f t="shared" ca="1" si="6"/>
        <v>3.6111947035811012</v>
      </c>
      <c r="S45" s="5">
        <f t="shared" si="7"/>
        <v>0.26470588235294118</v>
      </c>
      <c r="T45" s="5">
        <f t="shared" si="8"/>
        <v>0.30769230769230771</v>
      </c>
    </row>
    <row r="46" spans="1:30" x14ac:dyDescent="0.25">
      <c r="A46" t="str">
        <f>VLOOKUP(B46,kommun_VC!$L:$O,2,FALSE)</f>
        <v>508 Tranås VC Bra Liv</v>
      </c>
      <c r="B46">
        <f t="shared" si="0"/>
        <v>508</v>
      </c>
      <c r="C46" t="s">
        <v>150</v>
      </c>
      <c r="D46">
        <v>2016</v>
      </c>
      <c r="E46">
        <v>1081</v>
      </c>
      <c r="F46">
        <v>132</v>
      </c>
      <c r="G46">
        <v>19</v>
      </c>
      <c r="H46">
        <v>30</v>
      </c>
      <c r="I46">
        <v>2</v>
      </c>
      <c r="J46">
        <v>3</v>
      </c>
      <c r="K46" t="str">
        <f>VLOOKUP(B46,kommun_VC!$L$2:$O$55,4,FALSE)</f>
        <v>Höglandet</v>
      </c>
      <c r="L46">
        <f t="shared" si="1"/>
        <v>6</v>
      </c>
      <c r="M46">
        <f>VLOOKUP(B46,listing65!$B$2:$K$60,2,FALSE)</f>
        <v>8</v>
      </c>
      <c r="N46" s="23">
        <f t="shared" ca="1" si="2"/>
        <v>3408.5</v>
      </c>
      <c r="O46" s="4">
        <f t="shared" ca="1" si="3"/>
        <v>5.5742995452545108</v>
      </c>
      <c r="P46" s="4">
        <f t="shared" ca="1" si="4"/>
        <v>8.8015255977702811</v>
      </c>
      <c r="Q46" s="4">
        <f t="shared" ca="1" si="5"/>
        <v>0.58676837318468533</v>
      </c>
      <c r="R46" s="4">
        <f t="shared" ca="1" si="6"/>
        <v>0.880152559777028</v>
      </c>
      <c r="S46" s="5">
        <f t="shared" si="7"/>
        <v>0.10526315789473684</v>
      </c>
      <c r="T46" s="5">
        <f t="shared" si="8"/>
        <v>0.1</v>
      </c>
    </row>
    <row r="47" spans="1:30" x14ac:dyDescent="0.25">
      <c r="A47" t="str">
        <f>VLOOKUP(B47,kommun_VC!$L:$O,2,FALSE)</f>
        <v>508 Tranås VC Bra Liv</v>
      </c>
      <c r="B47" s="45">
        <f t="shared" si="0"/>
        <v>508</v>
      </c>
      <c r="C47" t="s">
        <v>150</v>
      </c>
      <c r="D47">
        <v>2017</v>
      </c>
      <c r="E47">
        <v>1095</v>
      </c>
      <c r="F47">
        <v>131</v>
      </c>
      <c r="G47">
        <v>38</v>
      </c>
      <c r="H47">
        <v>29</v>
      </c>
      <c r="I47">
        <v>13</v>
      </c>
      <c r="J47">
        <v>4</v>
      </c>
      <c r="K47" t="str">
        <f>VLOOKUP(B47,kommun_VC!$L$2:$O$55,4,FALSE)</f>
        <v>Höglandet</v>
      </c>
      <c r="L47">
        <f t="shared" si="1"/>
        <v>7</v>
      </c>
      <c r="M47">
        <f>VLOOKUP(B47,listing65!$B$2:$K$60,2,FALSE)</f>
        <v>8</v>
      </c>
      <c r="N47" s="23">
        <f t="shared" ca="1" si="2"/>
        <v>3491.9166666666665</v>
      </c>
      <c r="O47" s="4">
        <f t="shared" ca="1" si="3"/>
        <v>10.882275732047825</v>
      </c>
      <c r="P47" s="4">
        <f t="shared" ca="1" si="4"/>
        <v>8.3048946376154458</v>
      </c>
      <c r="Q47" s="4">
        <f t="shared" ca="1" si="5"/>
        <v>3.722883803068993</v>
      </c>
      <c r="R47" s="4">
        <f t="shared" ca="1" si="6"/>
        <v>1.1455027086366132</v>
      </c>
      <c r="S47" s="5">
        <f t="shared" si="7"/>
        <v>0.34210526315789475</v>
      </c>
      <c r="T47" s="5">
        <f t="shared" si="8"/>
        <v>0.13793103448275862</v>
      </c>
    </row>
    <row r="48" spans="1:30" x14ac:dyDescent="0.25">
      <c r="A48" t="str">
        <f>VLOOKUP(B48,kommun_VC!$L:$O,2,FALSE)</f>
        <v>508 Tranås VC Bra Liv</v>
      </c>
      <c r="B48">
        <f t="shared" si="0"/>
        <v>508</v>
      </c>
      <c r="C48" t="s">
        <v>150</v>
      </c>
      <c r="D48">
        <v>2018</v>
      </c>
      <c r="E48">
        <v>1189</v>
      </c>
      <c r="F48">
        <v>167</v>
      </c>
      <c r="G48">
        <v>43</v>
      </c>
      <c r="H48">
        <v>24</v>
      </c>
      <c r="I48">
        <v>14</v>
      </c>
      <c r="J48">
        <v>1</v>
      </c>
      <c r="K48" t="str">
        <f>VLOOKUP(B48,kommun_VC!$L$2:$O$55,4,FALSE)</f>
        <v>Höglandet</v>
      </c>
      <c r="L48">
        <f t="shared" si="1"/>
        <v>8</v>
      </c>
      <c r="M48">
        <f>VLOOKUP(B48,listing65!$B$2:$K$60,2,FALSE)</f>
        <v>8</v>
      </c>
      <c r="N48" s="23">
        <f t="shared" ca="1" si="2"/>
        <v>3570.75</v>
      </c>
      <c r="O48" s="4">
        <f t="shared" ca="1" si="3"/>
        <v>12.042288034726598</v>
      </c>
      <c r="P48" s="4">
        <f t="shared" ca="1" si="4"/>
        <v>6.7212770426381008</v>
      </c>
      <c r="Q48" s="4">
        <f t="shared" ca="1" si="5"/>
        <v>3.9207449415388922</v>
      </c>
      <c r="R48" s="4">
        <f t="shared" ca="1" si="6"/>
        <v>0.2800532101099209</v>
      </c>
      <c r="S48" s="5">
        <f t="shared" si="7"/>
        <v>0.32558139534883723</v>
      </c>
      <c r="T48" s="5">
        <f t="shared" si="8"/>
        <v>4.1666666666666664E-2</v>
      </c>
    </row>
    <row r="49" spans="1:20" x14ac:dyDescent="0.25">
      <c r="A49" t="str">
        <f>VLOOKUP(B49,kommun_VC!$L:$O,2,FALSE)</f>
        <v>508 Tranås VC Bra Liv</v>
      </c>
      <c r="B49" s="45">
        <f t="shared" si="0"/>
        <v>508</v>
      </c>
      <c r="C49" t="s">
        <v>150</v>
      </c>
      <c r="D49">
        <v>2019</v>
      </c>
      <c r="E49">
        <v>1154</v>
      </c>
      <c r="F49">
        <v>142</v>
      </c>
      <c r="G49">
        <v>59</v>
      </c>
      <c r="H49">
        <v>20</v>
      </c>
      <c r="I49">
        <v>12</v>
      </c>
      <c r="J49">
        <v>3</v>
      </c>
      <c r="K49" t="str">
        <f>VLOOKUP(B49,kommun_VC!$L$2:$O$55,4,FALSE)</f>
        <v>Höglandet</v>
      </c>
      <c r="L49">
        <f t="shared" si="1"/>
        <v>9</v>
      </c>
      <c r="M49">
        <f>VLOOKUP(B49,listing65!$B$2:$K$60,2,FALSE)</f>
        <v>8</v>
      </c>
      <c r="N49" s="23">
        <f t="shared" ca="1" si="2"/>
        <v>3498.8333333333335</v>
      </c>
      <c r="O49" s="4">
        <f t="shared" ca="1" si="3"/>
        <v>16.862763778402325</v>
      </c>
      <c r="P49" s="4">
        <f t="shared" ca="1" si="4"/>
        <v>5.7161911113228214</v>
      </c>
      <c r="Q49" s="4">
        <f t="shared" ca="1" si="5"/>
        <v>3.4297146667936933</v>
      </c>
      <c r="R49" s="4">
        <f t="shared" ca="1" si="6"/>
        <v>0.85742866669842333</v>
      </c>
      <c r="S49" s="5">
        <f t="shared" si="7"/>
        <v>0.20338983050847459</v>
      </c>
      <c r="T49" s="5">
        <f t="shared" si="8"/>
        <v>0.15</v>
      </c>
    </row>
    <row r="50" spans="1:20" x14ac:dyDescent="0.25">
      <c r="A50" t="str">
        <f>VLOOKUP(B50,kommun_VC!$L:$O,2,FALSE)</f>
        <v>508 Tranås VC Bra Liv</v>
      </c>
      <c r="B50">
        <f t="shared" si="0"/>
        <v>508</v>
      </c>
      <c r="C50" t="s">
        <v>150</v>
      </c>
      <c r="D50">
        <v>2020</v>
      </c>
      <c r="E50">
        <v>964</v>
      </c>
      <c r="F50">
        <v>128</v>
      </c>
      <c r="G50">
        <v>44</v>
      </c>
      <c r="H50">
        <v>10</v>
      </c>
      <c r="I50">
        <v>11</v>
      </c>
      <c r="J50">
        <v>2</v>
      </c>
      <c r="K50" t="str">
        <f>VLOOKUP(B50,kommun_VC!$L$2:$O$55,4,FALSE)</f>
        <v>Höglandet</v>
      </c>
      <c r="L50">
        <f t="shared" si="1"/>
        <v>10</v>
      </c>
      <c r="M50">
        <f>VLOOKUP(B50,listing65!$B$2:$K$60,2,FALSE)</f>
        <v>8</v>
      </c>
      <c r="N50" s="23">
        <f t="shared" ca="1" si="2"/>
        <v>3522.5</v>
      </c>
      <c r="O50" s="4">
        <f t="shared" ca="1" si="3"/>
        <v>12.491128459900638</v>
      </c>
      <c r="P50" s="4">
        <f t="shared" ca="1" si="4"/>
        <v>2.8388928317955999</v>
      </c>
      <c r="Q50" s="4">
        <f t="shared" ca="1" si="5"/>
        <v>3.1227821149751596</v>
      </c>
      <c r="R50" s="4">
        <f t="shared" ca="1" si="6"/>
        <v>0.56777856635911994</v>
      </c>
      <c r="S50" s="5">
        <f t="shared" si="7"/>
        <v>0.25</v>
      </c>
      <c r="T50" s="5">
        <f t="shared" si="8"/>
        <v>0.2</v>
      </c>
    </row>
    <row r="51" spans="1:20" x14ac:dyDescent="0.25">
      <c r="A51" t="str">
        <f>VLOOKUP(B51,kommun_VC!$L:$O,2,FALSE)</f>
        <v>509 Sävsjö VC Bra Liv</v>
      </c>
      <c r="B51" s="45">
        <f t="shared" si="0"/>
        <v>509</v>
      </c>
      <c r="C51" t="s">
        <v>151</v>
      </c>
      <c r="D51">
        <v>2014</v>
      </c>
      <c r="E51">
        <v>718</v>
      </c>
      <c r="F51">
        <v>92</v>
      </c>
      <c r="G51">
        <v>34</v>
      </c>
      <c r="H51">
        <v>19</v>
      </c>
      <c r="I51">
        <v>7</v>
      </c>
      <c r="J51">
        <v>6</v>
      </c>
      <c r="K51" t="str">
        <f>VLOOKUP(B51,kommun_VC!$L$2:$O$55,4,FALSE)</f>
        <v>Höglandet</v>
      </c>
      <c r="L51">
        <f t="shared" si="1"/>
        <v>4</v>
      </c>
      <c r="M51">
        <f>VLOOKUP(B51,listing65!$B$2:$K$60,2,FALSE)</f>
        <v>9</v>
      </c>
      <c r="N51" s="23">
        <f t="shared" ca="1" si="2"/>
        <v>1727.5833333333333</v>
      </c>
      <c r="O51" s="4">
        <f t="shared" ca="1" si="3"/>
        <v>19.680671458202692</v>
      </c>
      <c r="P51" s="4">
        <f t="shared" ca="1" si="4"/>
        <v>10.998022285466211</v>
      </c>
      <c r="Q51" s="4">
        <f t="shared" ca="1" si="5"/>
        <v>4.0519029472770249</v>
      </c>
      <c r="R51" s="4">
        <f t="shared" ca="1" si="6"/>
        <v>3.4730596690945927</v>
      </c>
      <c r="S51" s="5">
        <f t="shared" si="7"/>
        <v>0.20588235294117646</v>
      </c>
      <c r="T51" s="5">
        <f t="shared" si="8"/>
        <v>0.31578947368421051</v>
      </c>
    </row>
    <row r="52" spans="1:20" x14ac:dyDescent="0.25">
      <c r="A52" t="str">
        <f>VLOOKUP(B52,kommun_VC!$L:$O,2,FALSE)</f>
        <v>509 Sävsjö VC Bra Liv</v>
      </c>
      <c r="B52">
        <f t="shared" si="0"/>
        <v>509</v>
      </c>
      <c r="C52" t="s">
        <v>151</v>
      </c>
      <c r="D52">
        <v>2015</v>
      </c>
      <c r="E52">
        <v>659</v>
      </c>
      <c r="F52">
        <v>89</v>
      </c>
      <c r="G52">
        <v>29</v>
      </c>
      <c r="H52">
        <v>11</v>
      </c>
      <c r="I52">
        <v>3</v>
      </c>
      <c r="J52">
        <v>4</v>
      </c>
      <c r="K52" t="str">
        <f>VLOOKUP(B52,kommun_VC!$L$2:$O$55,4,FALSE)</f>
        <v>Höglandet</v>
      </c>
      <c r="L52">
        <f t="shared" si="1"/>
        <v>5</v>
      </c>
      <c r="M52">
        <f>VLOOKUP(B52,listing65!$B$2:$K$60,2,FALSE)</f>
        <v>9</v>
      </c>
      <c r="N52" s="23">
        <f t="shared" ca="1" si="2"/>
        <v>1766.4166666666667</v>
      </c>
      <c r="O52" s="4">
        <f t="shared" ca="1" si="3"/>
        <v>16.417417559088548</v>
      </c>
      <c r="P52" s="4">
        <f t="shared" ca="1" si="4"/>
        <v>6.2272963155163472</v>
      </c>
      <c r="Q52" s="4">
        <f t="shared" ca="1" si="5"/>
        <v>1.6983535405953671</v>
      </c>
      <c r="R52" s="4">
        <f t="shared" ca="1" si="6"/>
        <v>2.2644713874604894</v>
      </c>
      <c r="S52" s="5">
        <f t="shared" si="7"/>
        <v>0.10344827586206896</v>
      </c>
      <c r="T52" s="5">
        <f t="shared" si="8"/>
        <v>0.36363636363636365</v>
      </c>
    </row>
    <row r="53" spans="1:20" x14ac:dyDescent="0.25">
      <c r="A53" t="str">
        <f>VLOOKUP(B53,kommun_VC!$L:$O,2,FALSE)</f>
        <v>509 Sävsjö VC Bra Liv</v>
      </c>
      <c r="B53" s="45">
        <f t="shared" si="0"/>
        <v>509</v>
      </c>
      <c r="C53" t="s">
        <v>151</v>
      </c>
      <c r="D53">
        <v>2016</v>
      </c>
      <c r="E53">
        <v>563</v>
      </c>
      <c r="F53">
        <v>60</v>
      </c>
      <c r="G53">
        <v>23</v>
      </c>
      <c r="H53">
        <v>16</v>
      </c>
      <c r="I53">
        <v>4</v>
      </c>
      <c r="J53">
        <v>2</v>
      </c>
      <c r="K53" t="str">
        <f>VLOOKUP(B53,kommun_VC!$L$2:$O$55,4,FALSE)</f>
        <v>Höglandet</v>
      </c>
      <c r="L53">
        <f t="shared" si="1"/>
        <v>6</v>
      </c>
      <c r="M53">
        <f>VLOOKUP(B53,listing65!$B$2:$K$60,2,FALSE)</f>
        <v>9</v>
      </c>
      <c r="N53" s="23">
        <f t="shared" ca="1" si="2"/>
        <v>1794.3333333333333</v>
      </c>
      <c r="O53" s="4">
        <f t="shared" ca="1" si="3"/>
        <v>12.818131153631805</v>
      </c>
      <c r="P53" s="4">
        <f t="shared" ca="1" si="4"/>
        <v>8.9169608025264715</v>
      </c>
      <c r="Q53" s="4">
        <f t="shared" ca="1" si="5"/>
        <v>2.2292402006316179</v>
      </c>
      <c r="R53" s="4">
        <f t="shared" ca="1" si="6"/>
        <v>1.1146201003158089</v>
      </c>
      <c r="S53" s="5">
        <f t="shared" si="7"/>
        <v>0.17391304347826086</v>
      </c>
      <c r="T53" s="5">
        <f t="shared" si="8"/>
        <v>0.125</v>
      </c>
    </row>
    <row r="54" spans="1:20" x14ac:dyDescent="0.25">
      <c r="A54" t="str">
        <f>VLOOKUP(B54,kommun_VC!$L:$O,2,FALSE)</f>
        <v>509 Sävsjö VC Bra Liv</v>
      </c>
      <c r="B54">
        <f t="shared" si="0"/>
        <v>509</v>
      </c>
      <c r="C54" t="s">
        <v>151</v>
      </c>
      <c r="D54">
        <v>2017</v>
      </c>
      <c r="E54">
        <v>809</v>
      </c>
      <c r="F54">
        <v>90</v>
      </c>
      <c r="G54">
        <v>26</v>
      </c>
      <c r="H54">
        <v>17</v>
      </c>
      <c r="I54">
        <v>2</v>
      </c>
      <c r="J54">
        <v>8</v>
      </c>
      <c r="K54" t="str">
        <f>VLOOKUP(B54,kommun_VC!$L$2:$O$55,4,FALSE)</f>
        <v>Höglandet</v>
      </c>
      <c r="L54">
        <f t="shared" si="1"/>
        <v>7</v>
      </c>
      <c r="M54">
        <f>VLOOKUP(B54,listing65!$B$2:$K$60,2,FALSE)</f>
        <v>9</v>
      </c>
      <c r="N54" s="23">
        <f t="shared" ca="1" si="2"/>
        <v>2385.25</v>
      </c>
      <c r="O54" s="4">
        <f t="shared" ca="1" si="3"/>
        <v>10.900324913531076</v>
      </c>
      <c r="P54" s="4">
        <f t="shared" ca="1" si="4"/>
        <v>7.1271355203857043</v>
      </c>
      <c r="Q54" s="4">
        <f t="shared" ca="1" si="5"/>
        <v>0.83848653181008281</v>
      </c>
      <c r="R54" s="4">
        <f t="shared" ca="1" si="6"/>
        <v>3.3539461272403313</v>
      </c>
      <c r="S54" s="5">
        <f t="shared" si="7"/>
        <v>7.6923076923076927E-2</v>
      </c>
      <c r="T54" s="5">
        <f t="shared" si="8"/>
        <v>0.47058823529411764</v>
      </c>
    </row>
    <row r="55" spans="1:20" x14ac:dyDescent="0.25">
      <c r="A55" t="str">
        <f>VLOOKUP(B55,kommun_VC!$L:$O,2,FALSE)</f>
        <v>509 Sävsjö VC Bra Liv</v>
      </c>
      <c r="B55" s="45">
        <f t="shared" si="0"/>
        <v>509</v>
      </c>
      <c r="C55" t="s">
        <v>151</v>
      </c>
      <c r="D55">
        <v>2018</v>
      </c>
      <c r="E55">
        <v>921</v>
      </c>
      <c r="F55">
        <v>128</v>
      </c>
      <c r="G55">
        <v>53</v>
      </c>
      <c r="H55">
        <v>9</v>
      </c>
      <c r="I55">
        <v>8</v>
      </c>
      <c r="J55">
        <v>2</v>
      </c>
      <c r="K55" t="str">
        <f>VLOOKUP(B55,kommun_VC!$L$2:$O$55,4,FALSE)</f>
        <v>Höglandet</v>
      </c>
      <c r="L55">
        <f t="shared" si="1"/>
        <v>8</v>
      </c>
      <c r="M55">
        <f>VLOOKUP(B55,listing65!$B$2:$K$60,2,FALSE)</f>
        <v>9</v>
      </c>
      <c r="N55" s="23">
        <f t="shared" ca="1" si="2"/>
        <v>2685.5833333333335</v>
      </c>
      <c r="O55" s="4">
        <f t="shared" ca="1" si="3"/>
        <v>19.735004809631675</v>
      </c>
      <c r="P55" s="4">
        <f t="shared" ca="1" si="4"/>
        <v>3.3512272318242466</v>
      </c>
      <c r="Q55" s="4">
        <f t="shared" ca="1" si="5"/>
        <v>2.9788686505104414</v>
      </c>
      <c r="R55" s="4">
        <f t="shared" ca="1" si="6"/>
        <v>0.74471716262761034</v>
      </c>
      <c r="S55" s="5">
        <f t="shared" si="7"/>
        <v>0.15094339622641509</v>
      </c>
      <c r="T55" s="5">
        <f t="shared" si="8"/>
        <v>0.22222222222222221</v>
      </c>
    </row>
    <row r="56" spans="1:20" x14ac:dyDescent="0.25">
      <c r="A56" t="str">
        <f>VLOOKUP(B56,kommun_VC!$L:$O,2,FALSE)</f>
        <v>509 Sävsjö VC Bra Liv</v>
      </c>
      <c r="B56">
        <f t="shared" si="0"/>
        <v>509</v>
      </c>
      <c r="C56" t="s">
        <v>151</v>
      </c>
      <c r="D56">
        <v>2019</v>
      </c>
      <c r="E56">
        <v>883</v>
      </c>
      <c r="F56">
        <v>133</v>
      </c>
      <c r="G56">
        <v>47</v>
      </c>
      <c r="H56">
        <v>14</v>
      </c>
      <c r="I56">
        <v>14</v>
      </c>
      <c r="J56">
        <v>2</v>
      </c>
      <c r="K56" t="str">
        <f>VLOOKUP(B56,kommun_VC!$L$2:$O$55,4,FALSE)</f>
        <v>Höglandet</v>
      </c>
      <c r="L56">
        <f t="shared" si="1"/>
        <v>9</v>
      </c>
      <c r="M56">
        <f>VLOOKUP(B56,listing65!$B$2:$K$60,2,FALSE)</f>
        <v>9</v>
      </c>
      <c r="N56" s="23">
        <f t="shared" ca="1" si="2"/>
        <v>2714.1666666666665</v>
      </c>
      <c r="O56" s="4">
        <f t="shared" ca="1" si="3"/>
        <v>17.316548971446114</v>
      </c>
      <c r="P56" s="4">
        <f t="shared" ca="1" si="4"/>
        <v>5.1581209702179924</v>
      </c>
      <c r="Q56" s="4">
        <f t="shared" ca="1" si="5"/>
        <v>5.1581209702179924</v>
      </c>
      <c r="R56" s="4">
        <f t="shared" ca="1" si="6"/>
        <v>0.73687442431685601</v>
      </c>
      <c r="S56" s="5">
        <f t="shared" si="7"/>
        <v>0.2978723404255319</v>
      </c>
      <c r="T56" s="5">
        <f t="shared" si="8"/>
        <v>0.14285714285714285</v>
      </c>
    </row>
    <row r="57" spans="1:20" x14ac:dyDescent="0.25">
      <c r="A57" t="str">
        <f>VLOOKUP(B57,kommun_VC!$L:$O,2,FALSE)</f>
        <v>509 Sävsjö VC Bra Liv</v>
      </c>
      <c r="B57" s="45">
        <f t="shared" si="0"/>
        <v>509</v>
      </c>
      <c r="C57" t="s">
        <v>151</v>
      </c>
      <c r="D57">
        <v>2020</v>
      </c>
      <c r="E57">
        <v>895</v>
      </c>
      <c r="F57">
        <v>126</v>
      </c>
      <c r="G57">
        <v>47</v>
      </c>
      <c r="H57">
        <v>10</v>
      </c>
      <c r="I57">
        <v>12</v>
      </c>
      <c r="J57">
        <v>5</v>
      </c>
      <c r="K57" t="str">
        <f>VLOOKUP(B57,kommun_VC!$L$2:$O$55,4,FALSE)</f>
        <v>Höglandet</v>
      </c>
      <c r="L57">
        <f t="shared" si="1"/>
        <v>10</v>
      </c>
      <c r="M57">
        <f>VLOOKUP(B57,listing65!$B$2:$K$60,2,FALSE)</f>
        <v>9</v>
      </c>
      <c r="N57" s="23">
        <f t="shared" ca="1" si="2"/>
        <v>2730.6666666666665</v>
      </c>
      <c r="O57" s="4">
        <f t="shared" ca="1" si="3"/>
        <v>17.2119140625</v>
      </c>
      <c r="P57" s="4">
        <f t="shared" ca="1" si="4"/>
        <v>3.662109375</v>
      </c>
      <c r="Q57" s="4">
        <f t="shared" ca="1" si="5"/>
        <v>4.39453125</v>
      </c>
      <c r="R57" s="4">
        <f t="shared" ca="1" si="6"/>
        <v>1.8310546875</v>
      </c>
      <c r="S57" s="5">
        <f t="shared" si="7"/>
        <v>0.25531914893617019</v>
      </c>
      <c r="T57" s="5">
        <f t="shared" si="8"/>
        <v>0.5</v>
      </c>
    </row>
    <row r="58" spans="1:20" x14ac:dyDescent="0.25">
      <c r="A58" t="str">
        <f>VLOOKUP(B58,kommun_VC!$L:$O,2,FALSE)</f>
        <v>510 Eksjö VC Bra Liv</v>
      </c>
      <c r="B58">
        <f t="shared" si="0"/>
        <v>510</v>
      </c>
      <c r="C58" t="s">
        <v>152</v>
      </c>
      <c r="D58">
        <v>2014</v>
      </c>
      <c r="E58">
        <v>1360</v>
      </c>
      <c r="F58">
        <v>199</v>
      </c>
      <c r="G58">
        <v>57</v>
      </c>
      <c r="H58">
        <v>24</v>
      </c>
      <c r="I58">
        <v>17</v>
      </c>
      <c r="J58">
        <v>8</v>
      </c>
      <c r="K58" t="str">
        <f>VLOOKUP(B58,kommun_VC!$L$2:$O$55,4,FALSE)</f>
        <v>Höglandet</v>
      </c>
      <c r="L58">
        <f t="shared" si="1"/>
        <v>4</v>
      </c>
      <c r="M58">
        <f>VLOOKUP(B58,listing65!$B$2:$K$60,2,FALSE)</f>
        <v>10</v>
      </c>
      <c r="N58" s="23">
        <f t="shared" ca="1" si="2"/>
        <v>3207.25</v>
      </c>
      <c r="O58" s="4">
        <f t="shared" ca="1" si="3"/>
        <v>17.772234780575257</v>
      </c>
      <c r="P58" s="4">
        <f t="shared" ca="1" si="4"/>
        <v>7.4830462234001089</v>
      </c>
      <c r="Q58" s="4">
        <f t="shared" ca="1" si="5"/>
        <v>5.3004910749084102</v>
      </c>
      <c r="R58" s="4">
        <f t="shared" ca="1" si="6"/>
        <v>2.4943487411333698</v>
      </c>
      <c r="S58" s="5">
        <f t="shared" si="7"/>
        <v>0.2982456140350877</v>
      </c>
      <c r="T58" s="5">
        <f t="shared" si="8"/>
        <v>0.33333333333333331</v>
      </c>
    </row>
    <row r="59" spans="1:20" x14ac:dyDescent="0.25">
      <c r="A59" t="str">
        <f>VLOOKUP(B59,kommun_VC!$L:$O,2,FALSE)</f>
        <v>510 Eksjö VC Bra Liv</v>
      </c>
      <c r="B59" s="45">
        <f t="shared" si="0"/>
        <v>510</v>
      </c>
      <c r="C59" t="s">
        <v>152</v>
      </c>
      <c r="D59">
        <v>2015</v>
      </c>
      <c r="E59">
        <v>1293</v>
      </c>
      <c r="F59">
        <v>148</v>
      </c>
      <c r="G59">
        <v>49</v>
      </c>
      <c r="H59">
        <v>21</v>
      </c>
      <c r="I59">
        <v>6</v>
      </c>
      <c r="J59">
        <v>6</v>
      </c>
      <c r="K59" t="str">
        <f>VLOOKUP(B59,kommun_VC!$L$2:$O$55,4,FALSE)</f>
        <v>Höglandet</v>
      </c>
      <c r="L59">
        <f t="shared" si="1"/>
        <v>5</v>
      </c>
      <c r="M59">
        <f>VLOOKUP(B59,listing65!$B$2:$K$60,2,FALSE)</f>
        <v>10</v>
      </c>
      <c r="N59" s="23">
        <f t="shared" ca="1" si="2"/>
        <v>3288.5</v>
      </c>
      <c r="O59" s="4">
        <f t="shared" ca="1" si="3"/>
        <v>14.900410521514367</v>
      </c>
      <c r="P59" s="4">
        <f t="shared" ca="1" si="4"/>
        <v>6.3858902235061583</v>
      </c>
      <c r="Q59" s="4">
        <f t="shared" ca="1" si="5"/>
        <v>1.8245400638589022</v>
      </c>
      <c r="R59" s="4">
        <f t="shared" ca="1" si="6"/>
        <v>1.8245400638589022</v>
      </c>
      <c r="S59" s="5">
        <f t="shared" si="7"/>
        <v>0.12244897959183673</v>
      </c>
      <c r="T59" s="5">
        <f t="shared" si="8"/>
        <v>0.2857142857142857</v>
      </c>
    </row>
    <row r="60" spans="1:20" x14ac:dyDescent="0.25">
      <c r="A60" t="str">
        <f>VLOOKUP(B60,kommun_VC!$L:$O,2,FALSE)</f>
        <v>510 Eksjö VC Bra Liv</v>
      </c>
      <c r="B60">
        <f t="shared" si="0"/>
        <v>510</v>
      </c>
      <c r="C60" t="s">
        <v>152</v>
      </c>
      <c r="D60">
        <v>2016</v>
      </c>
      <c r="E60">
        <v>1169</v>
      </c>
      <c r="F60">
        <v>126</v>
      </c>
      <c r="G60">
        <v>33</v>
      </c>
      <c r="H60">
        <v>14</v>
      </c>
      <c r="I60">
        <v>4</v>
      </c>
      <c r="J60">
        <v>1</v>
      </c>
      <c r="K60" t="str">
        <f>VLOOKUP(B60,kommun_VC!$L$2:$O$55,4,FALSE)</f>
        <v>Höglandet</v>
      </c>
      <c r="L60">
        <f t="shared" si="1"/>
        <v>6</v>
      </c>
      <c r="M60">
        <f>VLOOKUP(B60,listing65!$B$2:$K$60,2,FALSE)</f>
        <v>10</v>
      </c>
      <c r="N60" s="23">
        <f t="shared" ca="1" si="2"/>
        <v>3399.75</v>
      </c>
      <c r="O60" s="4">
        <f t="shared" ca="1" si="3"/>
        <v>9.7065960732406786</v>
      </c>
      <c r="P60" s="4">
        <f t="shared" ca="1" si="4"/>
        <v>4.1179498492536215</v>
      </c>
      <c r="Q60" s="4">
        <f t="shared" ca="1" si="5"/>
        <v>1.1765570997867492</v>
      </c>
      <c r="R60" s="4">
        <f t="shared" ca="1" si="6"/>
        <v>0.29413927494668729</v>
      </c>
      <c r="S60" s="5">
        <f t="shared" si="7"/>
        <v>0.12121212121212122</v>
      </c>
      <c r="T60" s="5">
        <f t="shared" si="8"/>
        <v>7.1428571428571425E-2</v>
      </c>
    </row>
    <row r="61" spans="1:20" x14ac:dyDescent="0.25">
      <c r="A61" t="str">
        <f>VLOOKUP(B61,kommun_VC!$L:$O,2,FALSE)</f>
        <v>510 Eksjö VC Bra Liv</v>
      </c>
      <c r="B61" s="45">
        <f t="shared" si="0"/>
        <v>510</v>
      </c>
      <c r="C61" t="s">
        <v>152</v>
      </c>
      <c r="D61">
        <v>2017</v>
      </c>
      <c r="E61">
        <v>1289</v>
      </c>
      <c r="F61">
        <v>165</v>
      </c>
      <c r="G61">
        <v>36</v>
      </c>
      <c r="H61">
        <v>29</v>
      </c>
      <c r="I61">
        <v>10</v>
      </c>
      <c r="J61">
        <v>11</v>
      </c>
      <c r="K61" t="str">
        <f>VLOOKUP(B61,kommun_VC!$L$2:$O$55,4,FALSE)</f>
        <v>Höglandet</v>
      </c>
      <c r="L61">
        <f t="shared" si="1"/>
        <v>7</v>
      </c>
      <c r="M61">
        <f>VLOOKUP(B61,listing65!$B$2:$K$60,2,FALSE)</f>
        <v>10</v>
      </c>
      <c r="N61" s="23">
        <f t="shared" ca="1" si="2"/>
        <v>3486.25</v>
      </c>
      <c r="O61" s="4">
        <f t="shared" ca="1" si="3"/>
        <v>10.326281821441377</v>
      </c>
      <c r="P61" s="4">
        <f t="shared" ca="1" si="4"/>
        <v>8.3183936894944424</v>
      </c>
      <c r="Q61" s="4">
        <f t="shared" ca="1" si="5"/>
        <v>2.8684116170670495</v>
      </c>
      <c r="R61" s="4">
        <f t="shared" ca="1" si="6"/>
        <v>3.1552527787737543</v>
      </c>
      <c r="S61" s="5">
        <f t="shared" si="7"/>
        <v>0.27777777777777779</v>
      </c>
      <c r="T61" s="5">
        <f t="shared" si="8"/>
        <v>0.37931034482758619</v>
      </c>
    </row>
    <row r="62" spans="1:20" x14ac:dyDescent="0.25">
      <c r="A62" t="str">
        <f>VLOOKUP(B62,kommun_VC!$L:$O,2,FALSE)</f>
        <v>510 Eksjö VC Bra Liv</v>
      </c>
      <c r="B62">
        <f t="shared" si="0"/>
        <v>510</v>
      </c>
      <c r="C62" t="s">
        <v>152</v>
      </c>
      <c r="D62">
        <v>2018</v>
      </c>
      <c r="E62">
        <v>1400</v>
      </c>
      <c r="F62">
        <v>186</v>
      </c>
      <c r="G62">
        <v>49</v>
      </c>
      <c r="H62">
        <v>21</v>
      </c>
      <c r="I62">
        <v>10</v>
      </c>
      <c r="J62">
        <v>6</v>
      </c>
      <c r="K62" t="str">
        <f>VLOOKUP(B62,kommun_VC!$L$2:$O$55,4,FALSE)</f>
        <v>Höglandet</v>
      </c>
      <c r="L62">
        <f t="shared" si="1"/>
        <v>8</v>
      </c>
      <c r="M62">
        <f>VLOOKUP(B62,listing65!$B$2:$K$60,2,FALSE)</f>
        <v>10</v>
      </c>
      <c r="N62" s="23">
        <f t="shared" ca="1" si="2"/>
        <v>4084.75</v>
      </c>
      <c r="O62" s="4">
        <f t="shared" ca="1" si="3"/>
        <v>11.9958381785911</v>
      </c>
      <c r="P62" s="4">
        <f t="shared" ca="1" si="4"/>
        <v>5.1410735051104721</v>
      </c>
      <c r="Q62" s="4">
        <f t="shared" ca="1" si="5"/>
        <v>2.4481302405287964</v>
      </c>
      <c r="R62" s="4">
        <f t="shared" ca="1" si="6"/>
        <v>1.4688781443172776</v>
      </c>
      <c r="S62" s="5">
        <f t="shared" si="7"/>
        <v>0.20408163265306123</v>
      </c>
      <c r="T62" s="5">
        <f t="shared" si="8"/>
        <v>0.2857142857142857</v>
      </c>
    </row>
    <row r="63" spans="1:20" x14ac:dyDescent="0.25">
      <c r="A63" t="str">
        <f>VLOOKUP(B63,kommun_VC!$L:$O,2,FALSE)</f>
        <v>510 Eksjö VC Bra Liv</v>
      </c>
      <c r="B63" s="45">
        <f t="shared" si="0"/>
        <v>510</v>
      </c>
      <c r="C63" t="s">
        <v>152</v>
      </c>
      <c r="D63">
        <v>2019</v>
      </c>
      <c r="E63">
        <v>1436</v>
      </c>
      <c r="F63">
        <v>168</v>
      </c>
      <c r="G63">
        <v>49</v>
      </c>
      <c r="H63">
        <v>28</v>
      </c>
      <c r="I63">
        <v>9</v>
      </c>
      <c r="J63">
        <v>8</v>
      </c>
      <c r="K63" t="str">
        <f>VLOOKUP(B63,kommun_VC!$L$2:$O$55,4,FALSE)</f>
        <v>Höglandet</v>
      </c>
      <c r="L63">
        <f t="shared" si="1"/>
        <v>9</v>
      </c>
      <c r="M63">
        <f>VLOOKUP(B63,listing65!$B$2:$K$60,2,FALSE)</f>
        <v>10</v>
      </c>
      <c r="N63" s="23">
        <f t="shared" ca="1" si="2"/>
        <v>4475.083333333333</v>
      </c>
      <c r="O63" s="4">
        <f t="shared" ca="1" si="3"/>
        <v>10.949516768775256</v>
      </c>
      <c r="P63" s="4">
        <f t="shared" ca="1" si="4"/>
        <v>6.2568667250144321</v>
      </c>
      <c r="Q63" s="4">
        <f t="shared" ca="1" si="5"/>
        <v>2.0111357330403532</v>
      </c>
      <c r="R63" s="4">
        <f t="shared" ca="1" si="6"/>
        <v>1.7876762071469805</v>
      </c>
      <c r="S63" s="5">
        <f t="shared" si="7"/>
        <v>0.18367346938775511</v>
      </c>
      <c r="T63" s="5">
        <f t="shared" si="8"/>
        <v>0.2857142857142857</v>
      </c>
    </row>
    <row r="64" spans="1:20" x14ac:dyDescent="0.25">
      <c r="A64" t="str">
        <f>VLOOKUP(B64,kommun_VC!$L:$O,2,FALSE)</f>
        <v>510 Eksjö VC Bra Liv</v>
      </c>
      <c r="B64">
        <f t="shared" si="0"/>
        <v>510</v>
      </c>
      <c r="C64" t="s">
        <v>152</v>
      </c>
      <c r="D64">
        <v>2020</v>
      </c>
      <c r="E64">
        <v>1293</v>
      </c>
      <c r="F64">
        <v>165</v>
      </c>
      <c r="G64">
        <v>54</v>
      </c>
      <c r="H64">
        <v>29</v>
      </c>
      <c r="I64">
        <v>15</v>
      </c>
      <c r="J64">
        <v>10</v>
      </c>
      <c r="K64" t="str">
        <f>VLOOKUP(B64,kommun_VC!$L$2:$O$55,4,FALSE)</f>
        <v>Höglandet</v>
      </c>
      <c r="L64">
        <f t="shared" si="1"/>
        <v>10</v>
      </c>
      <c r="M64">
        <f>VLOOKUP(B64,listing65!$B$2:$K$60,2,FALSE)</f>
        <v>10</v>
      </c>
      <c r="N64" s="23">
        <f t="shared" ca="1" si="2"/>
        <v>4545.333333333333</v>
      </c>
      <c r="O64" s="4">
        <f t="shared" ca="1" si="3"/>
        <v>11.880316808448226</v>
      </c>
      <c r="P64" s="4">
        <f t="shared" ca="1" si="4"/>
        <v>6.3801701378703441</v>
      </c>
      <c r="Q64" s="4">
        <f t="shared" ca="1" si="5"/>
        <v>3.3000880023467296</v>
      </c>
      <c r="R64" s="4">
        <f t="shared" ca="1" si="6"/>
        <v>2.2000586682311529</v>
      </c>
      <c r="S64" s="5">
        <f t="shared" si="7"/>
        <v>0.27777777777777779</v>
      </c>
      <c r="T64" s="5">
        <f t="shared" si="8"/>
        <v>0.34482758620689657</v>
      </c>
    </row>
    <row r="65" spans="1:20" x14ac:dyDescent="0.25">
      <c r="A65" t="str">
        <f>VLOOKUP(B65,kommun_VC!$L:$O,2,FALSE)</f>
        <v>511 Nässjö VC Bra Liv</v>
      </c>
      <c r="B65" s="45">
        <f t="shared" si="0"/>
        <v>511</v>
      </c>
      <c r="C65" t="s">
        <v>153</v>
      </c>
      <c r="D65">
        <v>2014</v>
      </c>
      <c r="E65">
        <v>1361</v>
      </c>
      <c r="F65">
        <v>196</v>
      </c>
      <c r="G65">
        <v>55</v>
      </c>
      <c r="H65">
        <v>26</v>
      </c>
      <c r="I65">
        <v>8</v>
      </c>
      <c r="J65">
        <v>4</v>
      </c>
      <c r="K65" t="str">
        <f>VLOOKUP(B65,kommun_VC!$L$2:$O$55,4,FALSE)</f>
        <v>Höglandet</v>
      </c>
      <c r="L65">
        <f t="shared" si="1"/>
        <v>4</v>
      </c>
      <c r="M65">
        <f>VLOOKUP(B65,listing65!$B$2:$K$60,2,FALSE)</f>
        <v>11</v>
      </c>
      <c r="N65" s="23">
        <f t="shared" ca="1" si="2"/>
        <v>2902.75</v>
      </c>
      <c r="O65" s="4">
        <f t="shared" ca="1" si="3"/>
        <v>18.947549737318063</v>
      </c>
      <c r="P65" s="4">
        <f t="shared" ca="1" si="4"/>
        <v>8.9570235121867192</v>
      </c>
      <c r="Q65" s="4">
        <f t="shared" ca="1" si="5"/>
        <v>2.7560072345189908</v>
      </c>
      <c r="R65" s="4">
        <f t="shared" ca="1" si="6"/>
        <v>1.3780036172594954</v>
      </c>
      <c r="S65" s="5">
        <f t="shared" si="7"/>
        <v>0.14545454545454545</v>
      </c>
      <c r="T65" s="5">
        <f t="shared" si="8"/>
        <v>0.15384615384615385</v>
      </c>
    </row>
    <row r="66" spans="1:20" x14ac:dyDescent="0.25">
      <c r="A66" t="str">
        <f>VLOOKUP(B66,kommun_VC!$L:$O,2,FALSE)</f>
        <v>511 Nässjö VC Bra Liv</v>
      </c>
      <c r="B66">
        <f t="shared" si="0"/>
        <v>511</v>
      </c>
      <c r="C66" t="s">
        <v>153</v>
      </c>
      <c r="D66">
        <v>2015</v>
      </c>
      <c r="E66">
        <v>1219</v>
      </c>
      <c r="F66">
        <v>178</v>
      </c>
      <c r="G66">
        <v>42</v>
      </c>
      <c r="H66">
        <v>29</v>
      </c>
      <c r="I66">
        <v>7</v>
      </c>
      <c r="J66">
        <v>8</v>
      </c>
      <c r="K66" t="str">
        <f>VLOOKUP(B66,kommun_VC!$L$2:$O$55,4,FALSE)</f>
        <v>Höglandet</v>
      </c>
      <c r="L66">
        <f t="shared" si="1"/>
        <v>5</v>
      </c>
      <c r="M66">
        <f>VLOOKUP(B66,listing65!$B$2:$K$60,2,FALSE)</f>
        <v>11</v>
      </c>
      <c r="N66" s="23">
        <f t="shared" ca="1" si="2"/>
        <v>2891.4166666666665</v>
      </c>
      <c r="O66" s="4">
        <f t="shared" ca="1" si="3"/>
        <v>14.525751505893883</v>
      </c>
      <c r="P66" s="4">
        <f t="shared" ca="1" si="4"/>
        <v>10.029685563593395</v>
      </c>
      <c r="Q66" s="4">
        <f t="shared" ca="1" si="5"/>
        <v>2.4209585843156471</v>
      </c>
      <c r="R66" s="4">
        <f t="shared" ca="1" si="6"/>
        <v>2.7668098106464538</v>
      </c>
      <c r="S66" s="5">
        <f t="shared" si="7"/>
        <v>0.16666666666666666</v>
      </c>
      <c r="T66" s="5">
        <f t="shared" si="8"/>
        <v>0.27586206896551724</v>
      </c>
    </row>
    <row r="67" spans="1:20" x14ac:dyDescent="0.25">
      <c r="A67" t="str">
        <f>VLOOKUP(B67,kommun_VC!$L:$O,2,FALSE)</f>
        <v>511 Nässjö VC Bra Liv</v>
      </c>
      <c r="B67" s="45">
        <f t="shared" ref="B67:B130" si="9">LEFT(C67,3)*1</f>
        <v>511</v>
      </c>
      <c r="C67" t="s">
        <v>153</v>
      </c>
      <c r="D67">
        <v>2016</v>
      </c>
      <c r="E67">
        <v>1174</v>
      </c>
      <c r="F67">
        <v>183</v>
      </c>
      <c r="G67">
        <v>46</v>
      </c>
      <c r="H67">
        <v>50</v>
      </c>
      <c r="I67">
        <v>8</v>
      </c>
      <c r="J67">
        <v>19</v>
      </c>
      <c r="K67" t="str">
        <f>VLOOKUP(B67,kommun_VC!$L$2:$O$55,4,FALSE)</f>
        <v>Höglandet</v>
      </c>
      <c r="L67">
        <f t="shared" ref="L67:L130" si="10">VLOOKUP(D67,$Z$2:$AB$10,3,FALSE)</f>
        <v>6</v>
      </c>
      <c r="M67">
        <f>VLOOKUP(B67,listing65!$B$2:$K$60,2,FALSE)</f>
        <v>11</v>
      </c>
      <c r="N67" s="23">
        <f t="shared" ref="N67:N130" ca="1" si="11">INDIRECT(ADDRESS(M67,L67,1,,"listing65"))</f>
        <v>2875.5</v>
      </c>
      <c r="O67" s="4">
        <f t="shared" ref="O67:O110" ca="1" si="12">G67/$N67*1000</f>
        <v>15.997217875152145</v>
      </c>
      <c r="P67" s="4">
        <f t="shared" ref="P67:P110" ca="1" si="13">H67/$N67*1000</f>
        <v>17.388280299078421</v>
      </c>
      <c r="Q67" s="4">
        <f t="shared" ref="Q67:Q110" ca="1" si="14">I67/$N67*1000</f>
        <v>2.7821248478525473</v>
      </c>
      <c r="R67" s="4">
        <f t="shared" ref="R67:R110" ca="1" si="15">J67/$N67*1000</f>
        <v>6.6075465136498002</v>
      </c>
      <c r="S67" s="5">
        <f t="shared" ref="S67:S106" si="16">IFERROR(I67/G67,"")</f>
        <v>0.17391304347826086</v>
      </c>
      <c r="T67" s="5">
        <f t="shared" ref="T67:T130" si="17">IFERROR(J67/H67,"")</f>
        <v>0.38</v>
      </c>
    </row>
    <row r="68" spans="1:20" x14ac:dyDescent="0.25">
      <c r="A68" t="str">
        <f>VLOOKUP(B68,kommun_VC!$L:$O,2,FALSE)</f>
        <v>511 Nässjö VC Bra Liv</v>
      </c>
      <c r="B68">
        <f t="shared" si="9"/>
        <v>511</v>
      </c>
      <c r="C68" t="s">
        <v>153</v>
      </c>
      <c r="D68">
        <v>2017</v>
      </c>
      <c r="E68">
        <v>1050</v>
      </c>
      <c r="F68">
        <v>146</v>
      </c>
      <c r="G68">
        <v>39</v>
      </c>
      <c r="H68">
        <v>39</v>
      </c>
      <c r="I68">
        <v>11</v>
      </c>
      <c r="J68">
        <v>8</v>
      </c>
      <c r="K68" t="str">
        <f>VLOOKUP(B68,kommun_VC!$L$2:$O$55,4,FALSE)</f>
        <v>Höglandet</v>
      </c>
      <c r="L68">
        <f t="shared" si="10"/>
        <v>7</v>
      </c>
      <c r="M68">
        <f>VLOOKUP(B68,listing65!$B$2:$K$60,2,FALSE)</f>
        <v>11</v>
      </c>
      <c r="N68" s="23">
        <f t="shared" ca="1" si="11"/>
        <v>2874.5833333333335</v>
      </c>
      <c r="O68" s="4">
        <f t="shared" ca="1" si="12"/>
        <v>13.567183649804319</v>
      </c>
      <c r="P68" s="4">
        <f t="shared" ca="1" si="13"/>
        <v>13.567183649804319</v>
      </c>
      <c r="Q68" s="4">
        <f t="shared" ca="1" si="14"/>
        <v>3.8266415422525002</v>
      </c>
      <c r="R68" s="4">
        <f t="shared" ca="1" si="15"/>
        <v>2.7830120307290911</v>
      </c>
      <c r="S68" s="5">
        <f t="shared" si="16"/>
        <v>0.28205128205128205</v>
      </c>
      <c r="T68" s="5">
        <f t="shared" si="17"/>
        <v>0.20512820512820512</v>
      </c>
    </row>
    <row r="69" spans="1:20" x14ac:dyDescent="0.25">
      <c r="A69" t="str">
        <f>VLOOKUP(B69,kommun_VC!$L:$O,2,FALSE)</f>
        <v>511 Nässjö VC Bra Liv</v>
      </c>
      <c r="B69" s="45">
        <f t="shared" si="9"/>
        <v>511</v>
      </c>
      <c r="C69" t="s">
        <v>153</v>
      </c>
      <c r="D69">
        <v>2018</v>
      </c>
      <c r="E69">
        <v>1138</v>
      </c>
      <c r="F69">
        <v>173</v>
      </c>
      <c r="G69">
        <v>51</v>
      </c>
      <c r="H69">
        <v>27</v>
      </c>
      <c r="I69">
        <v>10</v>
      </c>
      <c r="J69">
        <v>3</v>
      </c>
      <c r="K69" t="str">
        <f>VLOOKUP(B69,kommun_VC!$L$2:$O$55,4,FALSE)</f>
        <v>Höglandet</v>
      </c>
      <c r="L69">
        <f t="shared" si="10"/>
        <v>8</v>
      </c>
      <c r="M69">
        <f>VLOOKUP(B69,listing65!$B$2:$K$60,2,FALSE)</f>
        <v>11</v>
      </c>
      <c r="N69" s="23">
        <f t="shared" ca="1" si="11"/>
        <v>2909.75</v>
      </c>
      <c r="O69" s="4">
        <f t="shared" ca="1" si="12"/>
        <v>17.52727897585703</v>
      </c>
      <c r="P69" s="4">
        <f t="shared" ca="1" si="13"/>
        <v>9.2791476931007821</v>
      </c>
      <c r="Q69" s="4">
        <f t="shared" ca="1" si="14"/>
        <v>3.4367213678151045</v>
      </c>
      <c r="R69" s="4">
        <f t="shared" ca="1" si="15"/>
        <v>1.0310164103445314</v>
      </c>
      <c r="S69" s="5">
        <f t="shared" si="16"/>
        <v>0.19607843137254902</v>
      </c>
      <c r="T69" s="5">
        <f t="shared" si="17"/>
        <v>0.1111111111111111</v>
      </c>
    </row>
    <row r="70" spans="1:20" x14ac:dyDescent="0.25">
      <c r="A70" t="str">
        <f>VLOOKUP(B70,kommun_VC!$L:$O,2,FALSE)</f>
        <v>511 Nässjö VC Bra Liv</v>
      </c>
      <c r="B70">
        <f t="shared" si="9"/>
        <v>511</v>
      </c>
      <c r="C70" t="s">
        <v>153</v>
      </c>
      <c r="D70">
        <v>2019</v>
      </c>
      <c r="E70">
        <v>1053</v>
      </c>
      <c r="F70">
        <v>149</v>
      </c>
      <c r="G70">
        <v>53</v>
      </c>
      <c r="H70">
        <v>22</v>
      </c>
      <c r="I70">
        <v>7</v>
      </c>
      <c r="J70">
        <v>5</v>
      </c>
      <c r="K70" t="str">
        <f>VLOOKUP(B70,kommun_VC!$L$2:$O$55,4,FALSE)</f>
        <v>Höglandet</v>
      </c>
      <c r="L70">
        <f t="shared" si="10"/>
        <v>9</v>
      </c>
      <c r="M70">
        <f>VLOOKUP(B70,listing65!$B$2:$K$60,2,FALSE)</f>
        <v>11</v>
      </c>
      <c r="N70" s="23">
        <f t="shared" ca="1" si="11"/>
        <v>2912.0833333333335</v>
      </c>
      <c r="O70" s="4">
        <f t="shared" ca="1" si="12"/>
        <v>18.200028616397194</v>
      </c>
      <c r="P70" s="4">
        <f t="shared" ca="1" si="13"/>
        <v>7.5547288596365716</v>
      </c>
      <c r="Q70" s="4">
        <f t="shared" ca="1" si="14"/>
        <v>2.4037773644298182</v>
      </c>
      <c r="R70" s="4">
        <f t="shared" ca="1" si="15"/>
        <v>1.7169838317355843</v>
      </c>
      <c r="S70" s="5">
        <f t="shared" si="16"/>
        <v>0.13207547169811321</v>
      </c>
      <c r="T70" s="5">
        <f t="shared" si="17"/>
        <v>0.22727272727272727</v>
      </c>
    </row>
    <row r="71" spans="1:20" x14ac:dyDescent="0.25">
      <c r="A71" t="str">
        <f>VLOOKUP(B71,kommun_VC!$L:$O,2,FALSE)</f>
        <v>511 Nässjö VC Bra Liv</v>
      </c>
      <c r="B71" s="45">
        <f t="shared" si="9"/>
        <v>511</v>
      </c>
      <c r="C71" t="s">
        <v>153</v>
      </c>
      <c r="D71">
        <v>2020</v>
      </c>
      <c r="E71">
        <v>976</v>
      </c>
      <c r="F71">
        <v>137</v>
      </c>
      <c r="G71">
        <v>41</v>
      </c>
      <c r="H71">
        <v>29</v>
      </c>
      <c r="I71">
        <v>8</v>
      </c>
      <c r="J71">
        <v>10</v>
      </c>
      <c r="K71" t="str">
        <f>VLOOKUP(B71,kommun_VC!$L$2:$O$55,4,FALSE)</f>
        <v>Höglandet</v>
      </c>
      <c r="L71">
        <f t="shared" si="10"/>
        <v>10</v>
      </c>
      <c r="M71">
        <f>VLOOKUP(B71,listing65!$B$2:$K$60,2,FALSE)</f>
        <v>11</v>
      </c>
      <c r="N71" s="23">
        <f t="shared" ca="1" si="11"/>
        <v>2931.0833333333335</v>
      </c>
      <c r="O71" s="4">
        <f t="shared" ca="1" si="12"/>
        <v>13.988002160748302</v>
      </c>
      <c r="P71" s="4">
        <f t="shared" ca="1" si="13"/>
        <v>9.8939527478463596</v>
      </c>
      <c r="Q71" s="4">
        <f t="shared" ca="1" si="14"/>
        <v>2.7293662752679611</v>
      </c>
      <c r="R71" s="4">
        <f t="shared" ca="1" si="15"/>
        <v>3.4117078440849511</v>
      </c>
      <c r="S71" s="5">
        <f t="shared" si="16"/>
        <v>0.1951219512195122</v>
      </c>
      <c r="T71" s="5">
        <f t="shared" si="17"/>
        <v>0.34482758620689657</v>
      </c>
    </row>
    <row r="72" spans="1:20" x14ac:dyDescent="0.25">
      <c r="A72" t="str">
        <f>VLOOKUP(B72,kommun_VC!$L:$O,2,FALSE)</f>
        <v>518 Tenhult VC Bra Liv</v>
      </c>
      <c r="B72">
        <f t="shared" si="9"/>
        <v>518</v>
      </c>
      <c r="C72" t="s">
        <v>154</v>
      </c>
      <c r="D72">
        <v>2014</v>
      </c>
      <c r="E72">
        <v>192</v>
      </c>
      <c r="F72">
        <v>22</v>
      </c>
      <c r="G72">
        <v>4</v>
      </c>
      <c r="H72">
        <v>1</v>
      </c>
      <c r="I72">
        <v>0</v>
      </c>
      <c r="J72">
        <v>0</v>
      </c>
      <c r="K72" t="str">
        <f>VLOOKUP(B72,kommun_VC!$L$2:$O$55,4,FALSE)</f>
        <v>Jönköpingsområde</v>
      </c>
      <c r="L72">
        <f t="shared" si="10"/>
        <v>4</v>
      </c>
      <c r="M72">
        <f>VLOOKUP(B72,listing65!$B$2:$K$60,2,FALSE)</f>
        <v>12</v>
      </c>
      <c r="N72" s="23">
        <f t="shared" ca="1" si="11"/>
        <v>491</v>
      </c>
      <c r="O72" s="4">
        <f t="shared" ca="1" si="12"/>
        <v>8.146639511201629</v>
      </c>
      <c r="P72" s="4">
        <f t="shared" ca="1" si="13"/>
        <v>2.0366598778004072</v>
      </c>
      <c r="Q72" s="4">
        <f t="shared" ca="1" si="14"/>
        <v>0</v>
      </c>
      <c r="R72" s="4">
        <f t="shared" ca="1" si="15"/>
        <v>0</v>
      </c>
      <c r="S72" s="5">
        <f t="shared" si="16"/>
        <v>0</v>
      </c>
      <c r="T72" s="5">
        <f t="shared" si="17"/>
        <v>0</v>
      </c>
    </row>
    <row r="73" spans="1:20" x14ac:dyDescent="0.25">
      <c r="A73" t="str">
        <f>VLOOKUP(B73,kommun_VC!$L:$O,2,FALSE)</f>
        <v>518 Tenhult VC Bra Liv</v>
      </c>
      <c r="B73" s="45">
        <f t="shared" si="9"/>
        <v>518</v>
      </c>
      <c r="C73" t="s">
        <v>154</v>
      </c>
      <c r="D73">
        <v>2015</v>
      </c>
      <c r="E73">
        <v>201</v>
      </c>
      <c r="F73">
        <v>32</v>
      </c>
      <c r="G73">
        <v>10</v>
      </c>
      <c r="H73">
        <v>4</v>
      </c>
      <c r="I73">
        <v>2</v>
      </c>
      <c r="J73">
        <v>2</v>
      </c>
      <c r="K73" t="str">
        <f>VLOOKUP(B73,kommun_VC!$L$2:$O$55,4,FALSE)</f>
        <v>Jönköpingsområde</v>
      </c>
      <c r="L73">
        <f t="shared" si="10"/>
        <v>5</v>
      </c>
      <c r="M73">
        <f>VLOOKUP(B73,listing65!$B$2:$K$60,2,FALSE)</f>
        <v>12</v>
      </c>
      <c r="N73" s="23">
        <f t="shared" ca="1" si="11"/>
        <v>484.91666666666669</v>
      </c>
      <c r="O73" s="4">
        <f t="shared" ca="1" si="12"/>
        <v>20.622100017185083</v>
      </c>
      <c r="P73" s="4">
        <f t="shared" ca="1" si="13"/>
        <v>8.2488400068740333</v>
      </c>
      <c r="Q73" s="4">
        <f t="shared" ca="1" si="14"/>
        <v>4.1244200034370166</v>
      </c>
      <c r="R73" s="4">
        <f t="shared" ca="1" si="15"/>
        <v>4.1244200034370166</v>
      </c>
      <c r="S73" s="5">
        <f t="shared" si="16"/>
        <v>0.2</v>
      </c>
      <c r="T73" s="5">
        <f t="shared" si="17"/>
        <v>0.5</v>
      </c>
    </row>
    <row r="74" spans="1:20" x14ac:dyDescent="0.25">
      <c r="A74" t="str">
        <f>VLOOKUP(B74,kommun_VC!$L:$O,2,FALSE)</f>
        <v>518 Tenhult VC Bra Liv</v>
      </c>
      <c r="B74">
        <f t="shared" si="9"/>
        <v>518</v>
      </c>
      <c r="C74" t="s">
        <v>154</v>
      </c>
      <c r="D74">
        <v>2016</v>
      </c>
      <c r="E74">
        <v>142</v>
      </c>
      <c r="F74">
        <v>16</v>
      </c>
      <c r="G74">
        <v>6</v>
      </c>
      <c r="H74">
        <v>7</v>
      </c>
      <c r="I74">
        <v>1</v>
      </c>
      <c r="J74">
        <v>3</v>
      </c>
      <c r="K74" t="str">
        <f>VLOOKUP(B74,kommun_VC!$L$2:$O$55,4,FALSE)</f>
        <v>Jönköpingsområde</v>
      </c>
      <c r="L74">
        <f t="shared" si="10"/>
        <v>6</v>
      </c>
      <c r="M74">
        <f>VLOOKUP(B74,listing65!$B$2:$K$60,2,FALSE)</f>
        <v>12</v>
      </c>
      <c r="N74" s="23">
        <f t="shared" ca="1" si="11"/>
        <v>472.75</v>
      </c>
      <c r="O74" s="4">
        <f t="shared" ca="1" si="12"/>
        <v>12.69169751454257</v>
      </c>
      <c r="P74" s="4">
        <f t="shared" ca="1" si="13"/>
        <v>14.806980433632999</v>
      </c>
      <c r="Q74" s="4">
        <f t="shared" ca="1" si="14"/>
        <v>2.1152829190904283</v>
      </c>
      <c r="R74" s="4">
        <f t="shared" ca="1" si="15"/>
        <v>6.3458487572712849</v>
      </c>
      <c r="S74" s="5">
        <f t="shared" si="16"/>
        <v>0.16666666666666666</v>
      </c>
      <c r="T74" s="5">
        <f t="shared" si="17"/>
        <v>0.42857142857142855</v>
      </c>
    </row>
    <row r="75" spans="1:20" x14ac:dyDescent="0.25">
      <c r="A75" t="str">
        <f>VLOOKUP(B75,kommun_VC!$L:$O,2,FALSE)</f>
        <v>518 Tenhult VC Bra Liv</v>
      </c>
      <c r="B75" s="45">
        <f t="shared" si="9"/>
        <v>518</v>
      </c>
      <c r="C75" t="s">
        <v>154</v>
      </c>
      <c r="D75">
        <v>2017</v>
      </c>
      <c r="E75">
        <v>139</v>
      </c>
      <c r="F75">
        <v>16</v>
      </c>
      <c r="G75">
        <v>7</v>
      </c>
      <c r="H75">
        <v>6</v>
      </c>
      <c r="I75">
        <v>0</v>
      </c>
      <c r="J75">
        <v>1</v>
      </c>
      <c r="K75" t="str">
        <f>VLOOKUP(B75,kommun_VC!$L$2:$O$55,4,FALSE)</f>
        <v>Jönköpingsområde</v>
      </c>
      <c r="L75">
        <f t="shared" si="10"/>
        <v>7</v>
      </c>
      <c r="M75">
        <f>VLOOKUP(B75,listing65!$B$2:$K$60,2,FALSE)</f>
        <v>12</v>
      </c>
      <c r="N75" s="23">
        <f t="shared" ca="1" si="11"/>
        <v>465.75</v>
      </c>
      <c r="O75" s="4">
        <f t="shared" ca="1" si="12"/>
        <v>15.029522275899089</v>
      </c>
      <c r="P75" s="4">
        <f t="shared" ca="1" si="13"/>
        <v>12.882447665056361</v>
      </c>
      <c r="Q75" s="4">
        <f t="shared" ca="1" si="14"/>
        <v>0</v>
      </c>
      <c r="R75" s="4">
        <f t="shared" ca="1" si="15"/>
        <v>2.147074610842727</v>
      </c>
      <c r="S75" s="5">
        <f t="shared" si="16"/>
        <v>0</v>
      </c>
      <c r="T75" s="5">
        <f t="shared" si="17"/>
        <v>0.16666666666666666</v>
      </c>
    </row>
    <row r="76" spans="1:20" x14ac:dyDescent="0.25">
      <c r="A76" t="str">
        <f>VLOOKUP(B76,kommun_VC!$L:$O,2,FALSE)</f>
        <v>518 Tenhult VC Bra Liv</v>
      </c>
      <c r="B76">
        <f t="shared" si="9"/>
        <v>518</v>
      </c>
      <c r="C76" t="s">
        <v>154</v>
      </c>
      <c r="D76">
        <v>2018</v>
      </c>
      <c r="E76">
        <v>170</v>
      </c>
      <c r="F76">
        <v>26</v>
      </c>
      <c r="G76">
        <v>7</v>
      </c>
      <c r="H76">
        <v>8</v>
      </c>
      <c r="I76">
        <v>0</v>
      </c>
      <c r="J76">
        <v>2</v>
      </c>
      <c r="K76" t="str">
        <f>VLOOKUP(B76,kommun_VC!$L$2:$O$55,4,FALSE)</f>
        <v>Jönköpingsområde</v>
      </c>
      <c r="L76">
        <f t="shared" si="10"/>
        <v>8</v>
      </c>
      <c r="M76">
        <f>VLOOKUP(B76,listing65!$B$2:$K$60,2,FALSE)</f>
        <v>12</v>
      </c>
      <c r="N76" s="23">
        <f t="shared" ca="1" si="11"/>
        <v>479.58333333333331</v>
      </c>
      <c r="O76" s="4">
        <f t="shared" ca="1" si="12"/>
        <v>14.596003475238923</v>
      </c>
      <c r="P76" s="4">
        <f t="shared" ca="1" si="13"/>
        <v>16.681146828844483</v>
      </c>
      <c r="Q76" s="4">
        <f t="shared" ca="1" si="14"/>
        <v>0</v>
      </c>
      <c r="R76" s="4">
        <f t="shared" ca="1" si="15"/>
        <v>4.1702867072111207</v>
      </c>
      <c r="S76" s="5">
        <f t="shared" si="16"/>
        <v>0</v>
      </c>
      <c r="T76" s="5">
        <f t="shared" si="17"/>
        <v>0.25</v>
      </c>
    </row>
    <row r="77" spans="1:20" x14ac:dyDescent="0.25">
      <c r="A77" t="str">
        <f>VLOOKUP(B77,kommun_VC!$L:$O,2,FALSE)</f>
        <v>518 Tenhult VC Bra Liv</v>
      </c>
      <c r="B77" s="45">
        <f t="shared" si="9"/>
        <v>518</v>
      </c>
      <c r="C77" t="s">
        <v>154</v>
      </c>
      <c r="D77">
        <v>2019</v>
      </c>
      <c r="E77">
        <v>177</v>
      </c>
      <c r="F77">
        <v>30</v>
      </c>
      <c r="G77">
        <v>3</v>
      </c>
      <c r="H77">
        <v>9</v>
      </c>
      <c r="I77">
        <v>0</v>
      </c>
      <c r="J77">
        <v>5</v>
      </c>
      <c r="K77" t="str">
        <f>VLOOKUP(B77,kommun_VC!$L$2:$O$55,4,FALSE)</f>
        <v>Jönköpingsområde</v>
      </c>
      <c r="L77">
        <f t="shared" si="10"/>
        <v>9</v>
      </c>
      <c r="M77">
        <f>VLOOKUP(B77,listing65!$B$2:$K$60,2,FALSE)</f>
        <v>12</v>
      </c>
      <c r="N77" s="23">
        <f t="shared" ca="1" si="11"/>
        <v>505.5</v>
      </c>
      <c r="O77" s="4">
        <f t="shared" ca="1" si="12"/>
        <v>5.9347181008902083</v>
      </c>
      <c r="P77" s="4">
        <f t="shared" ca="1" si="13"/>
        <v>17.804154302670625</v>
      </c>
      <c r="Q77" s="4">
        <f t="shared" ca="1" si="14"/>
        <v>0</v>
      </c>
      <c r="R77" s="4">
        <f t="shared" ca="1" si="15"/>
        <v>9.8911968348170127</v>
      </c>
      <c r="S77" s="5">
        <f t="shared" si="16"/>
        <v>0</v>
      </c>
      <c r="T77" s="5">
        <f t="shared" si="17"/>
        <v>0.55555555555555558</v>
      </c>
    </row>
    <row r="78" spans="1:20" x14ac:dyDescent="0.25">
      <c r="A78" t="str">
        <f>VLOOKUP(B78,kommun_VC!$L:$O,2,FALSE)</f>
        <v>518 Tenhult VC Bra Liv</v>
      </c>
      <c r="B78">
        <f t="shared" si="9"/>
        <v>518</v>
      </c>
      <c r="C78" t="s">
        <v>154</v>
      </c>
      <c r="D78">
        <v>2020</v>
      </c>
      <c r="E78">
        <v>180</v>
      </c>
      <c r="F78">
        <v>28</v>
      </c>
      <c r="G78">
        <v>5</v>
      </c>
      <c r="H78">
        <v>4</v>
      </c>
      <c r="I78">
        <v>2</v>
      </c>
      <c r="J78">
        <v>2</v>
      </c>
      <c r="K78" t="str">
        <f>VLOOKUP(B78,kommun_VC!$L$2:$O$55,4,FALSE)</f>
        <v>Jönköpingsområde</v>
      </c>
      <c r="L78">
        <f t="shared" si="10"/>
        <v>10</v>
      </c>
      <c r="M78">
        <f>VLOOKUP(B78,listing65!$B$2:$K$60,2,FALSE)</f>
        <v>12</v>
      </c>
      <c r="N78" s="23">
        <f t="shared" ca="1" si="11"/>
        <v>523.58333333333337</v>
      </c>
      <c r="O78" s="4">
        <f t="shared" ca="1" si="12"/>
        <v>9.5495782269616409</v>
      </c>
      <c r="P78" s="4">
        <f t="shared" ca="1" si="13"/>
        <v>7.639662581569314</v>
      </c>
      <c r="Q78" s="4">
        <f t="shared" ca="1" si="14"/>
        <v>3.819831290784657</v>
      </c>
      <c r="R78" s="4">
        <f t="shared" ca="1" si="15"/>
        <v>3.819831290784657</v>
      </c>
      <c r="S78" s="5">
        <f t="shared" si="16"/>
        <v>0.4</v>
      </c>
      <c r="T78" s="5">
        <f t="shared" si="17"/>
        <v>0.5</v>
      </c>
    </row>
    <row r="79" spans="1:20" x14ac:dyDescent="0.25">
      <c r="A79" t="str">
        <f>VLOOKUP(B79,kommun_VC!$L:$O,2,FALSE)</f>
        <v>521 Habo VC Bra Liv</v>
      </c>
      <c r="B79" s="45">
        <f t="shared" si="9"/>
        <v>521</v>
      </c>
      <c r="C79" t="s">
        <v>155</v>
      </c>
      <c r="D79">
        <v>2014</v>
      </c>
      <c r="E79">
        <v>562</v>
      </c>
      <c r="F79">
        <v>62</v>
      </c>
      <c r="G79">
        <v>16</v>
      </c>
      <c r="H79">
        <v>5</v>
      </c>
      <c r="I79">
        <v>4</v>
      </c>
      <c r="J79">
        <v>1</v>
      </c>
      <c r="K79" t="str">
        <f>VLOOKUP(B79,kommun_VC!$L$2:$O$55,4,FALSE)</f>
        <v>Jönköpingsområde</v>
      </c>
      <c r="L79">
        <f t="shared" si="10"/>
        <v>4</v>
      </c>
      <c r="M79">
        <f>VLOOKUP(B79,listing65!$B$2:$K$60,2,FALSE)</f>
        <v>13</v>
      </c>
      <c r="N79" s="23">
        <f t="shared" ca="1" si="11"/>
        <v>1633.0833333333333</v>
      </c>
      <c r="O79" s="4">
        <f t="shared" ca="1" si="12"/>
        <v>9.797417972138593</v>
      </c>
      <c r="P79" s="4">
        <f t="shared" ca="1" si="13"/>
        <v>3.0616931162933105</v>
      </c>
      <c r="Q79" s="4">
        <f t="shared" ca="1" si="14"/>
        <v>2.4493544930346483</v>
      </c>
      <c r="R79" s="4">
        <f t="shared" ca="1" si="15"/>
        <v>0.61233862325866206</v>
      </c>
      <c r="S79" s="5">
        <f t="shared" si="16"/>
        <v>0.25</v>
      </c>
      <c r="T79" s="5">
        <f t="shared" si="17"/>
        <v>0.2</v>
      </c>
    </row>
    <row r="80" spans="1:20" x14ac:dyDescent="0.25">
      <c r="A80" t="str">
        <f>VLOOKUP(B80,kommun_VC!$L:$O,2,FALSE)</f>
        <v>521 Habo VC Bra Liv</v>
      </c>
      <c r="B80">
        <f t="shared" si="9"/>
        <v>521</v>
      </c>
      <c r="C80" t="s">
        <v>155</v>
      </c>
      <c r="D80">
        <v>2015</v>
      </c>
      <c r="E80">
        <v>631</v>
      </c>
      <c r="F80">
        <v>84</v>
      </c>
      <c r="G80">
        <v>18</v>
      </c>
      <c r="H80">
        <v>7</v>
      </c>
      <c r="I80">
        <v>3</v>
      </c>
      <c r="J80">
        <v>1</v>
      </c>
      <c r="K80" t="str">
        <f>VLOOKUP(B80,kommun_VC!$L$2:$O$55,4,FALSE)</f>
        <v>Jönköpingsområde</v>
      </c>
      <c r="L80">
        <f t="shared" si="10"/>
        <v>5</v>
      </c>
      <c r="M80">
        <f>VLOOKUP(B80,listing65!$B$2:$K$60,2,FALSE)</f>
        <v>13</v>
      </c>
      <c r="N80" s="23">
        <f t="shared" ca="1" si="11"/>
        <v>1679.5</v>
      </c>
      <c r="O80" s="4">
        <f t="shared" ca="1" si="12"/>
        <v>10.717475439118786</v>
      </c>
      <c r="P80" s="4">
        <f t="shared" ca="1" si="13"/>
        <v>4.1679071152128611</v>
      </c>
      <c r="Q80" s="4">
        <f t="shared" ca="1" si="14"/>
        <v>1.7862459065197975</v>
      </c>
      <c r="R80" s="4">
        <f t="shared" ca="1" si="15"/>
        <v>0.59541530217326588</v>
      </c>
      <c r="S80" s="5">
        <f t="shared" si="16"/>
        <v>0.16666666666666666</v>
      </c>
      <c r="T80" s="5">
        <f t="shared" si="17"/>
        <v>0.14285714285714285</v>
      </c>
    </row>
    <row r="81" spans="1:20" x14ac:dyDescent="0.25">
      <c r="A81" t="str">
        <f>VLOOKUP(B81,kommun_VC!$L:$O,2,FALSE)</f>
        <v>521 Habo VC Bra Liv</v>
      </c>
      <c r="B81" s="45">
        <f t="shared" si="9"/>
        <v>521</v>
      </c>
      <c r="C81" t="s">
        <v>155</v>
      </c>
      <c r="D81">
        <v>2016</v>
      </c>
      <c r="E81">
        <v>579</v>
      </c>
      <c r="F81">
        <v>59</v>
      </c>
      <c r="G81">
        <v>20</v>
      </c>
      <c r="H81">
        <v>6</v>
      </c>
      <c r="I81">
        <v>4</v>
      </c>
      <c r="J81">
        <v>1</v>
      </c>
      <c r="K81" t="str">
        <f>VLOOKUP(B81,kommun_VC!$L$2:$O$55,4,FALSE)</f>
        <v>Jönköpingsområde</v>
      </c>
      <c r="L81">
        <f t="shared" si="10"/>
        <v>6</v>
      </c>
      <c r="M81">
        <f>VLOOKUP(B81,listing65!$B$2:$K$60,2,FALSE)</f>
        <v>13</v>
      </c>
      <c r="N81" s="23">
        <f t="shared" ca="1" si="11"/>
        <v>1713.75</v>
      </c>
      <c r="O81" s="4">
        <f t="shared" ca="1" si="12"/>
        <v>11.670313639679067</v>
      </c>
      <c r="P81" s="4">
        <f t="shared" ca="1" si="13"/>
        <v>3.5010940919037199</v>
      </c>
      <c r="Q81" s="4">
        <f t="shared" ca="1" si="14"/>
        <v>2.3340627279358133</v>
      </c>
      <c r="R81" s="4">
        <f t="shared" ca="1" si="15"/>
        <v>0.58351568198395332</v>
      </c>
      <c r="S81" s="5">
        <f t="shared" si="16"/>
        <v>0.2</v>
      </c>
      <c r="T81" s="5">
        <f t="shared" si="17"/>
        <v>0.16666666666666666</v>
      </c>
    </row>
    <row r="82" spans="1:20" x14ac:dyDescent="0.25">
      <c r="A82" t="str">
        <f>VLOOKUP(B82,kommun_VC!$L:$O,2,FALSE)</f>
        <v>521 Habo VC Bra Liv</v>
      </c>
      <c r="B82">
        <f t="shared" si="9"/>
        <v>521</v>
      </c>
      <c r="C82" t="s">
        <v>155</v>
      </c>
      <c r="D82">
        <v>2017</v>
      </c>
      <c r="E82">
        <v>563</v>
      </c>
      <c r="F82">
        <v>73</v>
      </c>
      <c r="G82">
        <v>21</v>
      </c>
      <c r="H82">
        <v>14</v>
      </c>
      <c r="I82">
        <v>4</v>
      </c>
      <c r="J82">
        <v>4</v>
      </c>
      <c r="K82" t="str">
        <f>VLOOKUP(B82,kommun_VC!$L$2:$O$55,4,FALSE)</f>
        <v>Jönköpingsområde</v>
      </c>
      <c r="L82">
        <f t="shared" si="10"/>
        <v>7</v>
      </c>
      <c r="M82">
        <f>VLOOKUP(B82,listing65!$B$2:$K$60,2,FALSE)</f>
        <v>13</v>
      </c>
      <c r="N82" s="23">
        <f t="shared" ca="1" si="11"/>
        <v>1742.25</v>
      </c>
      <c r="O82" s="4">
        <f t="shared" ca="1" si="12"/>
        <v>12.053379250968575</v>
      </c>
      <c r="P82" s="4">
        <f t="shared" ca="1" si="13"/>
        <v>8.035586167312383</v>
      </c>
      <c r="Q82" s="4">
        <f t="shared" ca="1" si="14"/>
        <v>2.2958817620892527</v>
      </c>
      <c r="R82" s="4">
        <f t="shared" ca="1" si="15"/>
        <v>2.2958817620892527</v>
      </c>
      <c r="S82" s="5">
        <f t="shared" si="16"/>
        <v>0.19047619047619047</v>
      </c>
      <c r="T82" s="5">
        <f t="shared" si="17"/>
        <v>0.2857142857142857</v>
      </c>
    </row>
    <row r="83" spans="1:20" x14ac:dyDescent="0.25">
      <c r="A83" t="str">
        <f>VLOOKUP(B83,kommun_VC!$L:$O,2,FALSE)</f>
        <v>521 Habo VC Bra Liv</v>
      </c>
      <c r="B83" s="45">
        <f t="shared" si="9"/>
        <v>521</v>
      </c>
      <c r="C83" t="s">
        <v>155</v>
      </c>
      <c r="D83">
        <v>2018</v>
      </c>
      <c r="E83">
        <v>569</v>
      </c>
      <c r="F83">
        <v>85</v>
      </c>
      <c r="G83">
        <v>15</v>
      </c>
      <c r="H83">
        <v>20</v>
      </c>
      <c r="I83">
        <v>6</v>
      </c>
      <c r="J83">
        <v>10</v>
      </c>
      <c r="K83" t="str">
        <f>VLOOKUP(B83,kommun_VC!$L$2:$O$55,4,FALSE)</f>
        <v>Jönköpingsområde</v>
      </c>
      <c r="L83">
        <f t="shared" si="10"/>
        <v>8</v>
      </c>
      <c r="M83">
        <f>VLOOKUP(B83,listing65!$B$2:$K$60,2,FALSE)</f>
        <v>13</v>
      </c>
      <c r="N83" s="23">
        <f t="shared" ca="1" si="11"/>
        <v>1767.25</v>
      </c>
      <c r="O83" s="4">
        <f t="shared" ca="1" si="12"/>
        <v>8.4877634743245167</v>
      </c>
      <c r="P83" s="4">
        <f t="shared" ca="1" si="13"/>
        <v>11.317017965766022</v>
      </c>
      <c r="Q83" s="4">
        <f t="shared" ca="1" si="14"/>
        <v>3.3951053897298062</v>
      </c>
      <c r="R83" s="4">
        <f t="shared" ca="1" si="15"/>
        <v>5.6585089828830109</v>
      </c>
      <c r="S83" s="5">
        <f t="shared" si="16"/>
        <v>0.4</v>
      </c>
      <c r="T83" s="5">
        <f t="shared" si="17"/>
        <v>0.5</v>
      </c>
    </row>
    <row r="84" spans="1:20" x14ac:dyDescent="0.25">
      <c r="A84" t="str">
        <f>VLOOKUP(B84,kommun_VC!$L:$O,2,FALSE)</f>
        <v>521 Habo VC Bra Liv</v>
      </c>
      <c r="B84">
        <f t="shared" si="9"/>
        <v>521</v>
      </c>
      <c r="C84" t="s">
        <v>155</v>
      </c>
      <c r="D84">
        <v>2019</v>
      </c>
      <c r="E84">
        <v>568</v>
      </c>
      <c r="F84">
        <v>62</v>
      </c>
      <c r="G84">
        <v>14</v>
      </c>
      <c r="H84">
        <v>16</v>
      </c>
      <c r="I84">
        <v>1</v>
      </c>
      <c r="J84">
        <v>8</v>
      </c>
      <c r="K84" t="str">
        <f>VLOOKUP(B84,kommun_VC!$L$2:$O$55,4,FALSE)</f>
        <v>Jönköpingsområde</v>
      </c>
      <c r="L84">
        <f t="shared" si="10"/>
        <v>9</v>
      </c>
      <c r="M84">
        <f>VLOOKUP(B84,listing65!$B$2:$K$60,2,FALSE)</f>
        <v>13</v>
      </c>
      <c r="N84" s="23">
        <f t="shared" ca="1" si="11"/>
        <v>1818.5</v>
      </c>
      <c r="O84" s="4">
        <f t="shared" ca="1" si="12"/>
        <v>7.6986527357712404</v>
      </c>
      <c r="P84" s="4">
        <f t="shared" ca="1" si="13"/>
        <v>8.7984602694528462</v>
      </c>
      <c r="Q84" s="4">
        <f t="shared" ca="1" si="14"/>
        <v>0.54990376684080289</v>
      </c>
      <c r="R84" s="4">
        <f t="shared" ca="1" si="15"/>
        <v>4.3992301347264231</v>
      </c>
      <c r="S84" s="5">
        <f t="shared" si="16"/>
        <v>7.1428571428571425E-2</v>
      </c>
      <c r="T84" s="5">
        <f t="shared" si="17"/>
        <v>0.5</v>
      </c>
    </row>
    <row r="85" spans="1:20" x14ac:dyDescent="0.25">
      <c r="A85" t="str">
        <f>VLOOKUP(B85,kommun_VC!$L:$O,2,FALSE)</f>
        <v>521 Habo VC Bra Liv</v>
      </c>
      <c r="B85" s="45">
        <f t="shared" si="9"/>
        <v>521</v>
      </c>
      <c r="C85" t="s">
        <v>155</v>
      </c>
      <c r="D85">
        <v>2020</v>
      </c>
      <c r="E85">
        <v>593</v>
      </c>
      <c r="F85">
        <v>77</v>
      </c>
      <c r="G85">
        <v>27</v>
      </c>
      <c r="H85">
        <v>12</v>
      </c>
      <c r="I85">
        <v>5</v>
      </c>
      <c r="J85">
        <v>4</v>
      </c>
      <c r="K85" t="str">
        <f>VLOOKUP(B85,kommun_VC!$L$2:$O$55,4,FALSE)</f>
        <v>Jönköpingsområde</v>
      </c>
      <c r="L85">
        <f t="shared" si="10"/>
        <v>10</v>
      </c>
      <c r="M85">
        <f>VLOOKUP(B85,listing65!$B$2:$K$60,2,FALSE)</f>
        <v>13</v>
      </c>
      <c r="N85" s="23">
        <f t="shared" ca="1" si="11"/>
        <v>1855.75</v>
      </c>
      <c r="O85" s="4">
        <f t="shared" ca="1" si="12"/>
        <v>14.549373568638018</v>
      </c>
      <c r="P85" s="4">
        <f t="shared" ca="1" si="13"/>
        <v>6.4663882527280077</v>
      </c>
      <c r="Q85" s="4">
        <f t="shared" ca="1" si="14"/>
        <v>2.6943284386366697</v>
      </c>
      <c r="R85" s="4">
        <f t="shared" ca="1" si="15"/>
        <v>2.155462750909336</v>
      </c>
      <c r="S85" s="5">
        <f t="shared" si="16"/>
        <v>0.18518518518518517</v>
      </c>
      <c r="T85" s="5">
        <f t="shared" si="17"/>
        <v>0.33333333333333331</v>
      </c>
    </row>
    <row r="86" spans="1:20" x14ac:dyDescent="0.25">
      <c r="A86" t="str">
        <f>VLOOKUP(B86,kommun_VC!$L:$O,2,FALSE)</f>
        <v>522 Rosenhälsan VC Hva Bra Liv</v>
      </c>
      <c r="B86">
        <f t="shared" si="9"/>
        <v>522</v>
      </c>
      <c r="C86" t="s">
        <v>156</v>
      </c>
      <c r="D86">
        <v>2014</v>
      </c>
      <c r="E86">
        <v>856</v>
      </c>
      <c r="F86">
        <v>116</v>
      </c>
      <c r="G86">
        <v>29</v>
      </c>
      <c r="H86">
        <v>8</v>
      </c>
      <c r="I86">
        <v>4</v>
      </c>
      <c r="J86">
        <v>0</v>
      </c>
      <c r="K86" t="str">
        <f>VLOOKUP(B86,kommun_VC!$L$2:$O$55,4,FALSE)</f>
        <v>Jönköpingsområde</v>
      </c>
      <c r="L86">
        <f t="shared" si="10"/>
        <v>4</v>
      </c>
      <c r="M86">
        <f>VLOOKUP(B86,listing65!$B$2:$K$60,2,FALSE)</f>
        <v>14</v>
      </c>
      <c r="N86" s="23">
        <f t="shared" ca="1" si="11"/>
        <v>2261.0833333333335</v>
      </c>
      <c r="O86" s="4">
        <f t="shared" ca="1" si="12"/>
        <v>12.825710389562525</v>
      </c>
      <c r="P86" s="4">
        <f t="shared" ca="1" si="13"/>
        <v>3.5381270040172481</v>
      </c>
      <c r="Q86" s="4">
        <f t="shared" ca="1" si="14"/>
        <v>1.7690635020086241</v>
      </c>
      <c r="R86" s="4">
        <f t="shared" ca="1" si="15"/>
        <v>0</v>
      </c>
      <c r="S86" s="5">
        <f t="shared" si="16"/>
        <v>0.13793103448275862</v>
      </c>
      <c r="T86" s="5">
        <f t="shared" si="17"/>
        <v>0</v>
      </c>
    </row>
    <row r="87" spans="1:20" x14ac:dyDescent="0.25">
      <c r="A87" t="str">
        <f>VLOOKUP(B87,kommun_VC!$L:$O,2,FALSE)</f>
        <v>522 Rosenhälsan VC Hva Bra Liv</v>
      </c>
      <c r="B87" s="45">
        <f t="shared" si="9"/>
        <v>522</v>
      </c>
      <c r="C87" t="s">
        <v>156</v>
      </c>
      <c r="D87">
        <v>2015</v>
      </c>
      <c r="E87">
        <v>946</v>
      </c>
      <c r="F87">
        <v>124</v>
      </c>
      <c r="G87">
        <v>36</v>
      </c>
      <c r="H87">
        <v>13</v>
      </c>
      <c r="I87">
        <v>7</v>
      </c>
      <c r="J87">
        <v>3</v>
      </c>
      <c r="K87" t="str">
        <f>VLOOKUP(B87,kommun_VC!$L$2:$O$55,4,FALSE)</f>
        <v>Jönköpingsområde</v>
      </c>
      <c r="L87">
        <f t="shared" si="10"/>
        <v>5</v>
      </c>
      <c r="M87">
        <f>VLOOKUP(B87,listing65!$B$2:$K$60,2,FALSE)</f>
        <v>14</v>
      </c>
      <c r="N87" s="23">
        <f t="shared" ca="1" si="11"/>
        <v>2255.9166666666665</v>
      </c>
      <c r="O87" s="4">
        <f t="shared" ca="1" si="12"/>
        <v>15.958036274980605</v>
      </c>
      <c r="P87" s="4">
        <f t="shared" ca="1" si="13"/>
        <v>5.7626242104096637</v>
      </c>
      <c r="Q87" s="4">
        <f t="shared" ca="1" si="14"/>
        <v>3.1029514979128958</v>
      </c>
      <c r="R87" s="4">
        <f t="shared" ca="1" si="15"/>
        <v>1.3298363562483839</v>
      </c>
      <c r="S87" s="5">
        <f t="shared" si="16"/>
        <v>0.19444444444444445</v>
      </c>
      <c r="T87" s="5">
        <f t="shared" si="17"/>
        <v>0.23076923076923078</v>
      </c>
    </row>
    <row r="88" spans="1:20" x14ac:dyDescent="0.25">
      <c r="A88" t="str">
        <f>VLOOKUP(B88,kommun_VC!$L:$O,2,FALSE)</f>
        <v>522 Rosenhälsan VC Hva Bra Liv</v>
      </c>
      <c r="B88">
        <f t="shared" si="9"/>
        <v>522</v>
      </c>
      <c r="C88" t="s">
        <v>156</v>
      </c>
      <c r="D88">
        <v>2016</v>
      </c>
      <c r="E88">
        <v>752</v>
      </c>
      <c r="F88">
        <v>85</v>
      </c>
      <c r="G88">
        <v>35</v>
      </c>
      <c r="H88">
        <v>11</v>
      </c>
      <c r="I88">
        <v>6</v>
      </c>
      <c r="J88">
        <v>2</v>
      </c>
      <c r="K88" t="str">
        <f>VLOOKUP(B88,kommun_VC!$L$2:$O$55,4,FALSE)</f>
        <v>Jönköpingsområde</v>
      </c>
      <c r="L88">
        <f t="shared" si="10"/>
        <v>6</v>
      </c>
      <c r="M88">
        <f>VLOOKUP(B88,listing65!$B$2:$K$60,2,FALSE)</f>
        <v>14</v>
      </c>
      <c r="N88" s="23">
        <f t="shared" ca="1" si="11"/>
        <v>2263</v>
      </c>
      <c r="O88" s="4">
        <f t="shared" ca="1" si="12"/>
        <v>15.466195315952275</v>
      </c>
      <c r="P88" s="4">
        <f t="shared" ca="1" si="13"/>
        <v>4.860804242156429</v>
      </c>
      <c r="Q88" s="4">
        <f t="shared" ca="1" si="14"/>
        <v>2.6513477684489617</v>
      </c>
      <c r="R88" s="4">
        <f t="shared" ca="1" si="15"/>
        <v>0.88378258948298727</v>
      </c>
      <c r="S88" s="5">
        <f t="shared" si="16"/>
        <v>0.17142857142857143</v>
      </c>
      <c r="T88" s="5">
        <f t="shared" si="17"/>
        <v>0.18181818181818182</v>
      </c>
    </row>
    <row r="89" spans="1:20" x14ac:dyDescent="0.25">
      <c r="A89" t="str">
        <f>VLOOKUP(B89,kommun_VC!$L:$O,2,FALSE)</f>
        <v>522 Rosenhälsan VC Hva Bra Liv</v>
      </c>
      <c r="B89" s="45">
        <f t="shared" si="9"/>
        <v>522</v>
      </c>
      <c r="C89" t="s">
        <v>156</v>
      </c>
      <c r="D89">
        <v>2017</v>
      </c>
      <c r="E89">
        <v>817</v>
      </c>
      <c r="F89">
        <v>94</v>
      </c>
      <c r="G89">
        <v>35</v>
      </c>
      <c r="H89">
        <v>13</v>
      </c>
      <c r="I89">
        <v>5</v>
      </c>
      <c r="J89">
        <v>8</v>
      </c>
      <c r="K89" t="str">
        <f>VLOOKUP(B89,kommun_VC!$L$2:$O$55,4,FALSE)</f>
        <v>Jönköpingsområde</v>
      </c>
      <c r="L89">
        <f t="shared" si="10"/>
        <v>7</v>
      </c>
      <c r="M89">
        <f>VLOOKUP(B89,listing65!$B$2:$K$60,2,FALSE)</f>
        <v>14</v>
      </c>
      <c r="N89" s="23">
        <f t="shared" ca="1" si="11"/>
        <v>2276.0833333333335</v>
      </c>
      <c r="O89" s="4">
        <f t="shared" ca="1" si="12"/>
        <v>15.377292864203859</v>
      </c>
      <c r="P89" s="4">
        <f t="shared" ca="1" si="13"/>
        <v>5.7115659209900045</v>
      </c>
      <c r="Q89" s="4">
        <f t="shared" ca="1" si="14"/>
        <v>2.196756123457694</v>
      </c>
      <c r="R89" s="4">
        <f t="shared" ca="1" si="15"/>
        <v>3.5148097975323105</v>
      </c>
      <c r="S89" s="5">
        <f t="shared" si="16"/>
        <v>0.14285714285714285</v>
      </c>
      <c r="T89" s="5">
        <f t="shared" si="17"/>
        <v>0.61538461538461542</v>
      </c>
    </row>
    <row r="90" spans="1:20" x14ac:dyDescent="0.25">
      <c r="A90" t="str">
        <f>VLOOKUP(B90,kommun_VC!$L:$O,2,FALSE)</f>
        <v>522 Rosenhälsan VC Hva Bra Liv</v>
      </c>
      <c r="B90">
        <f t="shared" si="9"/>
        <v>522</v>
      </c>
      <c r="C90" t="s">
        <v>156</v>
      </c>
      <c r="D90">
        <v>2018</v>
      </c>
      <c r="E90">
        <v>862</v>
      </c>
      <c r="F90">
        <v>98</v>
      </c>
      <c r="G90">
        <v>32</v>
      </c>
      <c r="H90">
        <v>9</v>
      </c>
      <c r="I90">
        <v>2</v>
      </c>
      <c r="J90">
        <v>3</v>
      </c>
      <c r="K90" t="str">
        <f>VLOOKUP(B90,kommun_VC!$L$2:$O$55,4,FALSE)</f>
        <v>Jönköpingsområde</v>
      </c>
      <c r="L90">
        <f t="shared" si="10"/>
        <v>8</v>
      </c>
      <c r="M90">
        <f>VLOOKUP(B90,listing65!$B$2:$K$60,2,FALSE)</f>
        <v>14</v>
      </c>
      <c r="N90" s="23">
        <f t="shared" ca="1" si="11"/>
        <v>2328.5</v>
      </c>
      <c r="O90" s="4">
        <f t="shared" ca="1" si="12"/>
        <v>13.7427528451793</v>
      </c>
      <c r="P90" s="4">
        <f t="shared" ca="1" si="13"/>
        <v>3.8651492377066781</v>
      </c>
      <c r="Q90" s="4">
        <f t="shared" ca="1" si="14"/>
        <v>0.85892205282370626</v>
      </c>
      <c r="R90" s="4">
        <f t="shared" ca="1" si="15"/>
        <v>1.2883830792355595</v>
      </c>
      <c r="S90" s="5">
        <f t="shared" si="16"/>
        <v>6.25E-2</v>
      </c>
      <c r="T90" s="5">
        <f t="shared" si="17"/>
        <v>0.33333333333333331</v>
      </c>
    </row>
    <row r="91" spans="1:20" x14ac:dyDescent="0.25">
      <c r="A91" t="str">
        <f>VLOOKUP(B91,kommun_VC!$L:$O,2,FALSE)</f>
        <v>522 Rosenhälsan VC Hva Bra Liv</v>
      </c>
      <c r="B91" s="45">
        <f t="shared" si="9"/>
        <v>522</v>
      </c>
      <c r="C91" t="s">
        <v>156</v>
      </c>
      <c r="D91">
        <v>2019</v>
      </c>
      <c r="E91">
        <v>845</v>
      </c>
      <c r="F91">
        <v>105</v>
      </c>
      <c r="G91">
        <v>28</v>
      </c>
      <c r="H91">
        <v>13</v>
      </c>
      <c r="I91">
        <v>8</v>
      </c>
      <c r="J91">
        <v>3</v>
      </c>
      <c r="K91" t="str">
        <f>VLOOKUP(B91,kommun_VC!$L$2:$O$55,4,FALSE)</f>
        <v>Jönköpingsområde</v>
      </c>
      <c r="L91">
        <f t="shared" si="10"/>
        <v>9</v>
      </c>
      <c r="M91">
        <f>VLOOKUP(B91,listing65!$B$2:$K$60,2,FALSE)</f>
        <v>14</v>
      </c>
      <c r="N91" s="23">
        <f t="shared" ca="1" si="11"/>
        <v>2357.3333333333335</v>
      </c>
      <c r="O91" s="4">
        <f t="shared" ca="1" si="12"/>
        <v>11.877828054298641</v>
      </c>
      <c r="P91" s="4">
        <f t="shared" ca="1" si="13"/>
        <v>5.5147058823529402</v>
      </c>
      <c r="Q91" s="4">
        <f t="shared" ca="1" si="14"/>
        <v>3.3936651583710402</v>
      </c>
      <c r="R91" s="4">
        <f t="shared" ca="1" si="15"/>
        <v>1.2726244343891402</v>
      </c>
      <c r="S91" s="5">
        <f t="shared" si="16"/>
        <v>0.2857142857142857</v>
      </c>
      <c r="T91" s="5">
        <f t="shared" si="17"/>
        <v>0.23076923076923078</v>
      </c>
    </row>
    <row r="92" spans="1:20" x14ac:dyDescent="0.25">
      <c r="A92" t="str">
        <f>VLOOKUP(B92,kommun_VC!$L:$O,2,FALSE)</f>
        <v>522 Rosenhälsan VC Hva Bra Liv</v>
      </c>
      <c r="B92">
        <f t="shared" si="9"/>
        <v>522</v>
      </c>
      <c r="C92" t="s">
        <v>156</v>
      </c>
      <c r="D92">
        <v>2020</v>
      </c>
      <c r="E92">
        <v>779</v>
      </c>
      <c r="F92">
        <v>109</v>
      </c>
      <c r="G92">
        <v>32</v>
      </c>
      <c r="H92">
        <v>12</v>
      </c>
      <c r="I92">
        <v>5</v>
      </c>
      <c r="J92">
        <v>6</v>
      </c>
      <c r="K92" t="str">
        <f>VLOOKUP(B92,kommun_VC!$L$2:$O$55,4,FALSE)</f>
        <v>Jönköpingsområde</v>
      </c>
      <c r="L92">
        <f t="shared" si="10"/>
        <v>10</v>
      </c>
      <c r="M92">
        <f>VLOOKUP(B92,listing65!$B$2:$K$60,2,FALSE)</f>
        <v>14</v>
      </c>
      <c r="N92" s="23">
        <f t="shared" ca="1" si="11"/>
        <v>2362.75</v>
      </c>
      <c r="O92" s="4">
        <f t="shared" ca="1" si="12"/>
        <v>13.543540366098826</v>
      </c>
      <c r="P92" s="4">
        <f t="shared" ca="1" si="13"/>
        <v>5.0788276372870591</v>
      </c>
      <c r="Q92" s="4">
        <f t="shared" ca="1" si="14"/>
        <v>2.1161781822029413</v>
      </c>
      <c r="R92" s="4">
        <f t="shared" ca="1" si="15"/>
        <v>2.5394138186435296</v>
      </c>
      <c r="S92" s="5">
        <f t="shared" si="16"/>
        <v>0.15625</v>
      </c>
      <c r="T92" s="5">
        <f t="shared" si="17"/>
        <v>0.5</v>
      </c>
    </row>
    <row r="93" spans="1:20" x14ac:dyDescent="0.25">
      <c r="A93" t="str">
        <f>VLOOKUP(B93,kommun_VC!$L:$O,2,FALSE)</f>
        <v>523 Mullsjö VC Bra Liv</v>
      </c>
      <c r="B93" s="45">
        <f t="shared" si="9"/>
        <v>523</v>
      </c>
      <c r="C93" t="s">
        <v>157</v>
      </c>
      <c r="D93">
        <v>2014</v>
      </c>
      <c r="E93">
        <v>540</v>
      </c>
      <c r="F93">
        <v>77</v>
      </c>
      <c r="G93">
        <v>19</v>
      </c>
      <c r="H93">
        <v>8</v>
      </c>
      <c r="I93">
        <v>2</v>
      </c>
      <c r="J93">
        <v>2</v>
      </c>
      <c r="K93" t="str">
        <f>VLOOKUP(B93,kommun_VC!$L$2:$O$55,4,FALSE)</f>
        <v>Jönköpingsområde</v>
      </c>
      <c r="L93">
        <f t="shared" si="10"/>
        <v>4</v>
      </c>
      <c r="M93">
        <f>VLOOKUP(B93,listing65!$B$2:$K$60,2,FALSE)</f>
        <v>15</v>
      </c>
      <c r="N93" s="23">
        <f t="shared" ca="1" si="11"/>
        <v>1374.75</v>
      </c>
      <c r="O93" s="4">
        <f t="shared" ca="1" si="12"/>
        <v>13.820694671758501</v>
      </c>
      <c r="P93" s="4">
        <f t="shared" ca="1" si="13"/>
        <v>5.8192398617930534</v>
      </c>
      <c r="Q93" s="4">
        <f t="shared" ca="1" si="14"/>
        <v>1.4548099654482634</v>
      </c>
      <c r="R93" s="4">
        <f t="shared" ca="1" si="15"/>
        <v>1.4548099654482634</v>
      </c>
      <c r="S93" s="5">
        <f t="shared" si="16"/>
        <v>0.10526315789473684</v>
      </c>
      <c r="T93" s="5">
        <f t="shared" si="17"/>
        <v>0.25</v>
      </c>
    </row>
    <row r="94" spans="1:20" x14ac:dyDescent="0.25">
      <c r="A94" t="str">
        <f>VLOOKUP(B94,kommun_VC!$L:$O,2,FALSE)</f>
        <v>523 Mullsjö VC Bra Liv</v>
      </c>
      <c r="B94">
        <f t="shared" si="9"/>
        <v>523</v>
      </c>
      <c r="C94" t="s">
        <v>157</v>
      </c>
      <c r="D94">
        <v>2015</v>
      </c>
      <c r="E94">
        <v>550</v>
      </c>
      <c r="F94">
        <v>84</v>
      </c>
      <c r="G94">
        <v>17</v>
      </c>
      <c r="H94">
        <v>27</v>
      </c>
      <c r="I94">
        <v>7</v>
      </c>
      <c r="J94">
        <v>11</v>
      </c>
      <c r="K94" t="str">
        <f>VLOOKUP(B94,kommun_VC!$L$2:$O$55,4,FALSE)</f>
        <v>Jönköpingsområde</v>
      </c>
      <c r="L94">
        <f t="shared" si="10"/>
        <v>5</v>
      </c>
      <c r="M94">
        <f>VLOOKUP(B94,listing65!$B$2:$K$60,2,FALSE)</f>
        <v>15</v>
      </c>
      <c r="N94" s="23">
        <f t="shared" ca="1" si="11"/>
        <v>1558.9166666666667</v>
      </c>
      <c r="O94" s="4">
        <f t="shared" ca="1" si="12"/>
        <v>10.905008820227721</v>
      </c>
      <c r="P94" s="4">
        <f t="shared" ca="1" si="13"/>
        <v>17.319719890949912</v>
      </c>
      <c r="Q94" s="4">
        <f t="shared" ca="1" si="14"/>
        <v>4.4902977495055323</v>
      </c>
      <c r="R94" s="4">
        <f t="shared" ca="1" si="15"/>
        <v>7.0561821777944083</v>
      </c>
      <c r="S94" s="5">
        <f t="shared" si="16"/>
        <v>0.41176470588235292</v>
      </c>
      <c r="T94" s="5">
        <f t="shared" si="17"/>
        <v>0.40740740740740738</v>
      </c>
    </row>
    <row r="95" spans="1:20" x14ac:dyDescent="0.25">
      <c r="A95" t="str">
        <f>VLOOKUP(B95,kommun_VC!$L:$O,2,FALSE)</f>
        <v>523 Mullsjö VC Bra Liv</v>
      </c>
      <c r="B95" s="45">
        <f t="shared" si="9"/>
        <v>523</v>
      </c>
      <c r="C95" t="s">
        <v>157</v>
      </c>
      <c r="D95">
        <v>2016</v>
      </c>
      <c r="E95">
        <v>524</v>
      </c>
      <c r="F95">
        <v>66</v>
      </c>
      <c r="G95">
        <v>15</v>
      </c>
      <c r="H95">
        <v>7</v>
      </c>
      <c r="I95">
        <v>0</v>
      </c>
      <c r="J95">
        <v>2</v>
      </c>
      <c r="K95" t="str">
        <f>VLOOKUP(B95,kommun_VC!$L$2:$O$55,4,FALSE)</f>
        <v>Jönköpingsområde</v>
      </c>
      <c r="L95">
        <f t="shared" si="10"/>
        <v>6</v>
      </c>
      <c r="M95">
        <f>VLOOKUP(B95,listing65!$B$2:$K$60,2,FALSE)</f>
        <v>15</v>
      </c>
      <c r="N95" s="23">
        <f t="shared" ca="1" si="11"/>
        <v>1571</v>
      </c>
      <c r="O95" s="4">
        <f t="shared" ca="1" si="12"/>
        <v>9.5480585614258437</v>
      </c>
      <c r="P95" s="4">
        <f t="shared" ca="1" si="13"/>
        <v>4.4557606619987276</v>
      </c>
      <c r="Q95" s="4">
        <f t="shared" ca="1" si="14"/>
        <v>0</v>
      </c>
      <c r="R95" s="4">
        <f t="shared" ca="1" si="15"/>
        <v>1.273074474856779</v>
      </c>
      <c r="S95" s="5">
        <f t="shared" si="16"/>
        <v>0</v>
      </c>
      <c r="T95" s="5">
        <f t="shared" si="17"/>
        <v>0.2857142857142857</v>
      </c>
    </row>
    <row r="96" spans="1:20" x14ac:dyDescent="0.25">
      <c r="A96" t="str">
        <f>VLOOKUP(B96,kommun_VC!$L:$O,2,FALSE)</f>
        <v>523 Mullsjö VC Bra Liv</v>
      </c>
      <c r="B96">
        <f t="shared" si="9"/>
        <v>523</v>
      </c>
      <c r="C96" t="s">
        <v>157</v>
      </c>
      <c r="D96">
        <v>2017</v>
      </c>
      <c r="E96">
        <v>493</v>
      </c>
      <c r="F96">
        <v>51</v>
      </c>
      <c r="G96">
        <v>16</v>
      </c>
      <c r="H96">
        <v>12</v>
      </c>
      <c r="I96">
        <v>6</v>
      </c>
      <c r="J96">
        <v>1</v>
      </c>
      <c r="K96" t="str">
        <f>VLOOKUP(B96,kommun_VC!$L$2:$O$55,4,FALSE)</f>
        <v>Jönköpingsområde</v>
      </c>
      <c r="L96">
        <f t="shared" si="10"/>
        <v>7</v>
      </c>
      <c r="M96">
        <f>VLOOKUP(B96,listing65!$B$2:$K$60,2,FALSE)</f>
        <v>15</v>
      </c>
      <c r="N96" s="23">
        <f t="shared" ca="1" si="11"/>
        <v>1589.4166666666667</v>
      </c>
      <c r="O96" s="4">
        <f t="shared" ca="1" si="12"/>
        <v>10.066586273790174</v>
      </c>
      <c r="P96" s="4">
        <f t="shared" ca="1" si="13"/>
        <v>7.5499397053426307</v>
      </c>
      <c r="Q96" s="4">
        <f t="shared" ca="1" si="14"/>
        <v>3.7749698526713154</v>
      </c>
      <c r="R96" s="4">
        <f t="shared" ca="1" si="15"/>
        <v>0.62916164211188585</v>
      </c>
      <c r="S96" s="5">
        <f t="shared" si="16"/>
        <v>0.375</v>
      </c>
      <c r="T96" s="5">
        <f t="shared" si="17"/>
        <v>8.3333333333333329E-2</v>
      </c>
    </row>
    <row r="97" spans="1:20" x14ac:dyDescent="0.25">
      <c r="A97" t="str">
        <f>VLOOKUP(B97,kommun_VC!$L:$O,2,FALSE)</f>
        <v>523 Mullsjö VC Bra Liv</v>
      </c>
      <c r="B97" s="45">
        <f t="shared" si="9"/>
        <v>523</v>
      </c>
      <c r="C97" t="s">
        <v>157</v>
      </c>
      <c r="D97">
        <v>2018</v>
      </c>
      <c r="E97">
        <v>548</v>
      </c>
      <c r="F97">
        <v>85</v>
      </c>
      <c r="G97">
        <v>18</v>
      </c>
      <c r="H97">
        <v>9</v>
      </c>
      <c r="I97">
        <v>4</v>
      </c>
      <c r="J97">
        <v>1</v>
      </c>
      <c r="K97" t="str">
        <f>VLOOKUP(B97,kommun_VC!$L$2:$O$55,4,FALSE)</f>
        <v>Jönköpingsområde</v>
      </c>
      <c r="L97">
        <f t="shared" si="10"/>
        <v>8</v>
      </c>
      <c r="M97">
        <f>VLOOKUP(B97,listing65!$B$2:$K$60,2,FALSE)</f>
        <v>15</v>
      </c>
      <c r="N97" s="23">
        <f t="shared" ca="1" si="11"/>
        <v>1605.75</v>
      </c>
      <c r="O97" s="4">
        <f t="shared" ca="1" si="12"/>
        <v>11.209715086408222</v>
      </c>
      <c r="P97" s="4">
        <f t="shared" ca="1" si="13"/>
        <v>5.604857543204111</v>
      </c>
      <c r="Q97" s="4">
        <f t="shared" ca="1" si="14"/>
        <v>2.4910477969796045</v>
      </c>
      <c r="R97" s="4">
        <f t="shared" ca="1" si="15"/>
        <v>0.62276194924490114</v>
      </c>
      <c r="S97" s="5">
        <f t="shared" si="16"/>
        <v>0.22222222222222221</v>
      </c>
      <c r="T97" s="5">
        <f t="shared" si="17"/>
        <v>0.1111111111111111</v>
      </c>
    </row>
    <row r="98" spans="1:20" x14ac:dyDescent="0.25">
      <c r="A98" t="str">
        <f>VLOOKUP(B98,kommun_VC!$L:$O,2,FALSE)</f>
        <v>523 Mullsjö VC Bra Liv</v>
      </c>
      <c r="B98">
        <f t="shared" si="9"/>
        <v>523</v>
      </c>
      <c r="C98" t="s">
        <v>157</v>
      </c>
      <c r="D98">
        <v>2019</v>
      </c>
      <c r="E98">
        <v>609</v>
      </c>
      <c r="F98">
        <v>82</v>
      </c>
      <c r="G98">
        <v>17</v>
      </c>
      <c r="H98">
        <v>9</v>
      </c>
      <c r="I98">
        <v>2</v>
      </c>
      <c r="J98">
        <v>4</v>
      </c>
      <c r="K98" t="str">
        <f>VLOOKUP(B98,kommun_VC!$L$2:$O$55,4,FALSE)</f>
        <v>Jönköpingsområde</v>
      </c>
      <c r="L98">
        <f t="shared" si="10"/>
        <v>9</v>
      </c>
      <c r="M98">
        <f>VLOOKUP(B98,listing65!$B$2:$K$60,2,FALSE)</f>
        <v>15</v>
      </c>
      <c r="N98" s="23">
        <f t="shared" ca="1" si="11"/>
        <v>1583.3333333333333</v>
      </c>
      <c r="O98" s="4">
        <f t="shared" ca="1" si="12"/>
        <v>10.736842105263159</v>
      </c>
      <c r="P98" s="4">
        <f t="shared" ca="1" si="13"/>
        <v>5.6842105263157903</v>
      </c>
      <c r="Q98" s="4">
        <f t="shared" ca="1" si="14"/>
        <v>1.263157894736842</v>
      </c>
      <c r="R98" s="4">
        <f t="shared" ca="1" si="15"/>
        <v>2.5263157894736841</v>
      </c>
      <c r="S98" s="5">
        <f t="shared" si="16"/>
        <v>0.11764705882352941</v>
      </c>
      <c r="T98" s="5">
        <f t="shared" si="17"/>
        <v>0.44444444444444442</v>
      </c>
    </row>
    <row r="99" spans="1:20" x14ac:dyDescent="0.25">
      <c r="A99" t="str">
        <f>VLOOKUP(B99,kommun_VC!$L:$O,2,FALSE)</f>
        <v>523 Mullsjö VC Bra Liv</v>
      </c>
      <c r="B99" s="45">
        <f t="shared" si="9"/>
        <v>523</v>
      </c>
      <c r="C99" t="s">
        <v>157</v>
      </c>
      <c r="D99">
        <v>2020</v>
      </c>
      <c r="E99">
        <v>543</v>
      </c>
      <c r="F99">
        <v>88</v>
      </c>
      <c r="G99">
        <v>19</v>
      </c>
      <c r="H99">
        <v>3</v>
      </c>
      <c r="I99">
        <v>4</v>
      </c>
      <c r="J99">
        <v>1</v>
      </c>
      <c r="K99" t="str">
        <f>VLOOKUP(B99,kommun_VC!$L$2:$O$55,4,FALSE)</f>
        <v>Jönköpingsområde</v>
      </c>
      <c r="L99">
        <f t="shared" si="10"/>
        <v>10</v>
      </c>
      <c r="M99">
        <f>VLOOKUP(B99,listing65!$B$2:$K$60,2,FALSE)</f>
        <v>15</v>
      </c>
      <c r="N99" s="23">
        <f t="shared" ca="1" si="11"/>
        <v>1585.75</v>
      </c>
      <c r="O99" s="4">
        <f t="shared" ca="1" si="12"/>
        <v>11.981712123600818</v>
      </c>
      <c r="P99" s="4">
        <f t="shared" ca="1" si="13"/>
        <v>1.8918492826738138</v>
      </c>
      <c r="Q99" s="4">
        <f t="shared" ca="1" si="14"/>
        <v>2.5224657102317516</v>
      </c>
      <c r="R99" s="4">
        <f t="shared" ca="1" si="15"/>
        <v>0.6306164275579379</v>
      </c>
      <c r="S99" s="5">
        <f t="shared" si="16"/>
        <v>0.21052631578947367</v>
      </c>
      <c r="T99" s="5">
        <f t="shared" si="17"/>
        <v>0.33333333333333331</v>
      </c>
    </row>
    <row r="100" spans="1:20" x14ac:dyDescent="0.25">
      <c r="A100" t="str">
        <f>VLOOKUP(B100,kommun_VC!$L:$O,2,FALSE)</f>
        <v>525 Gränna VC Bra Liv</v>
      </c>
      <c r="B100">
        <f t="shared" si="9"/>
        <v>525</v>
      </c>
      <c r="C100" t="s">
        <v>158</v>
      </c>
      <c r="D100">
        <v>2014</v>
      </c>
      <c r="E100">
        <v>661</v>
      </c>
      <c r="F100">
        <v>81</v>
      </c>
      <c r="G100">
        <v>25</v>
      </c>
      <c r="H100">
        <v>18</v>
      </c>
      <c r="I100">
        <v>5</v>
      </c>
      <c r="J100">
        <v>6</v>
      </c>
      <c r="K100" t="str">
        <f>VLOOKUP(B100,kommun_VC!$L$2:$O$55,4,FALSE)</f>
        <v>Jönköpingsområde</v>
      </c>
      <c r="L100">
        <f t="shared" si="10"/>
        <v>4</v>
      </c>
      <c r="M100">
        <f>VLOOKUP(B100,listing65!$B$2:$K$60,2,FALSE)</f>
        <v>16</v>
      </c>
      <c r="N100" s="23">
        <f t="shared" ca="1" si="11"/>
        <v>1409.8333333333333</v>
      </c>
      <c r="O100" s="4">
        <f t="shared" ca="1" si="12"/>
        <v>17.732592505024236</v>
      </c>
      <c r="P100" s="4">
        <f t="shared" ca="1" si="13"/>
        <v>12.76746660361745</v>
      </c>
      <c r="Q100" s="4">
        <f t="shared" ca="1" si="14"/>
        <v>3.5465185010048472</v>
      </c>
      <c r="R100" s="4">
        <f t="shared" ca="1" si="15"/>
        <v>4.2558222012058158</v>
      </c>
      <c r="S100" s="5">
        <f t="shared" si="16"/>
        <v>0.2</v>
      </c>
      <c r="T100" s="5">
        <f t="shared" si="17"/>
        <v>0.33333333333333331</v>
      </c>
    </row>
    <row r="101" spans="1:20" x14ac:dyDescent="0.25">
      <c r="A101" t="str">
        <f>VLOOKUP(B101,kommun_VC!$L:$O,2,FALSE)</f>
        <v>525 Gränna VC Bra Liv</v>
      </c>
      <c r="B101" s="45">
        <f t="shared" si="9"/>
        <v>525</v>
      </c>
      <c r="C101" t="s">
        <v>158</v>
      </c>
      <c r="D101">
        <v>2015</v>
      </c>
      <c r="E101">
        <v>568</v>
      </c>
      <c r="F101">
        <v>75</v>
      </c>
      <c r="G101">
        <v>22</v>
      </c>
      <c r="H101">
        <v>5</v>
      </c>
      <c r="I101">
        <v>6</v>
      </c>
      <c r="J101">
        <v>1</v>
      </c>
      <c r="K101" t="str">
        <f>VLOOKUP(B101,kommun_VC!$L$2:$O$55,4,FALSE)</f>
        <v>Jönköpingsområde</v>
      </c>
      <c r="L101">
        <f t="shared" si="10"/>
        <v>5</v>
      </c>
      <c r="M101">
        <f>VLOOKUP(B101,listing65!$B$2:$K$60,2,FALSE)</f>
        <v>16</v>
      </c>
      <c r="N101" s="23">
        <f t="shared" ca="1" si="11"/>
        <v>1468.5</v>
      </c>
      <c r="O101" s="4">
        <f t="shared" ca="1" si="12"/>
        <v>14.9812734082397</v>
      </c>
      <c r="P101" s="4">
        <f t="shared" ca="1" si="13"/>
        <v>3.4048348655090228</v>
      </c>
      <c r="Q101" s="4">
        <f t="shared" ca="1" si="14"/>
        <v>4.0858018386108279</v>
      </c>
      <c r="R101" s="4">
        <f t="shared" ca="1" si="15"/>
        <v>0.68096697310180454</v>
      </c>
      <c r="S101" s="5">
        <f t="shared" si="16"/>
        <v>0.27272727272727271</v>
      </c>
      <c r="T101" s="5">
        <f t="shared" si="17"/>
        <v>0.2</v>
      </c>
    </row>
    <row r="102" spans="1:20" x14ac:dyDescent="0.25">
      <c r="A102" t="str">
        <f>VLOOKUP(B102,kommun_VC!$L:$O,2,FALSE)</f>
        <v>525 Gränna VC Bra Liv</v>
      </c>
      <c r="B102">
        <f t="shared" si="9"/>
        <v>525</v>
      </c>
      <c r="C102" t="s">
        <v>158</v>
      </c>
      <c r="D102">
        <v>2016</v>
      </c>
      <c r="E102">
        <v>517</v>
      </c>
      <c r="F102">
        <v>73</v>
      </c>
      <c r="G102">
        <v>14</v>
      </c>
      <c r="H102">
        <v>7</v>
      </c>
      <c r="I102">
        <v>3</v>
      </c>
      <c r="J102">
        <v>0</v>
      </c>
      <c r="K102" t="str">
        <f>VLOOKUP(B102,kommun_VC!$L$2:$O$55,4,FALSE)</f>
        <v>Jönköpingsområde</v>
      </c>
      <c r="L102">
        <f t="shared" si="10"/>
        <v>6</v>
      </c>
      <c r="M102">
        <f>VLOOKUP(B102,listing65!$B$2:$K$60,2,FALSE)</f>
        <v>16</v>
      </c>
      <c r="N102" s="23">
        <f t="shared" ca="1" si="11"/>
        <v>1518.8333333333333</v>
      </c>
      <c r="O102" s="4">
        <f t="shared" ca="1" si="12"/>
        <v>9.2176012290134981</v>
      </c>
      <c r="P102" s="4">
        <f t="shared" ca="1" si="13"/>
        <v>4.608800614506749</v>
      </c>
      <c r="Q102" s="4">
        <f t="shared" ca="1" si="14"/>
        <v>1.975200263360035</v>
      </c>
      <c r="R102" s="4">
        <f t="shared" ca="1" si="15"/>
        <v>0</v>
      </c>
      <c r="S102" s="5">
        <f t="shared" si="16"/>
        <v>0.21428571428571427</v>
      </c>
      <c r="T102" s="5">
        <f t="shared" si="17"/>
        <v>0</v>
      </c>
    </row>
    <row r="103" spans="1:20" x14ac:dyDescent="0.25">
      <c r="A103" t="str">
        <f>VLOOKUP(B103,kommun_VC!$L:$O,2,FALSE)</f>
        <v>525 Gränna VC Bra Liv</v>
      </c>
      <c r="B103" s="45">
        <f t="shared" si="9"/>
        <v>525</v>
      </c>
      <c r="C103" t="s">
        <v>158</v>
      </c>
      <c r="D103">
        <v>2017</v>
      </c>
      <c r="E103">
        <v>493</v>
      </c>
      <c r="F103">
        <v>57</v>
      </c>
      <c r="G103">
        <v>17</v>
      </c>
      <c r="H103">
        <v>15</v>
      </c>
      <c r="I103">
        <v>3</v>
      </c>
      <c r="J103">
        <v>3</v>
      </c>
      <c r="K103" t="str">
        <f>VLOOKUP(B103,kommun_VC!$L$2:$O$55,4,FALSE)</f>
        <v>Jönköpingsområde</v>
      </c>
      <c r="L103">
        <f t="shared" si="10"/>
        <v>7</v>
      </c>
      <c r="M103">
        <f>VLOOKUP(B103,listing65!$B$2:$K$60,2,FALSE)</f>
        <v>16</v>
      </c>
      <c r="N103" s="23">
        <f t="shared" ca="1" si="11"/>
        <v>1540.5833333333333</v>
      </c>
      <c r="O103" s="4">
        <f t="shared" ca="1" si="12"/>
        <v>11.034781197598313</v>
      </c>
      <c r="P103" s="4">
        <f t="shared" ca="1" si="13"/>
        <v>9.7365716449396871</v>
      </c>
      <c r="Q103" s="4">
        <f t="shared" ca="1" si="14"/>
        <v>1.9473143289879375</v>
      </c>
      <c r="R103" s="4">
        <f t="shared" ca="1" si="15"/>
        <v>1.9473143289879375</v>
      </c>
      <c r="S103" s="5">
        <f t="shared" si="16"/>
        <v>0.17647058823529413</v>
      </c>
      <c r="T103" s="5">
        <f t="shared" si="17"/>
        <v>0.2</v>
      </c>
    </row>
    <row r="104" spans="1:20" x14ac:dyDescent="0.25">
      <c r="A104" t="str">
        <f>VLOOKUP(B104,kommun_VC!$L:$O,2,FALSE)</f>
        <v>525 Gränna VC Bra Liv</v>
      </c>
      <c r="B104">
        <f t="shared" si="9"/>
        <v>525</v>
      </c>
      <c r="C104" t="s">
        <v>158</v>
      </c>
      <c r="D104">
        <v>2018</v>
      </c>
      <c r="E104">
        <v>537</v>
      </c>
      <c r="F104">
        <v>71</v>
      </c>
      <c r="G104">
        <v>16</v>
      </c>
      <c r="H104">
        <v>5</v>
      </c>
      <c r="I104">
        <v>4</v>
      </c>
      <c r="J104">
        <v>2</v>
      </c>
      <c r="K104" t="str">
        <f>VLOOKUP(B104,kommun_VC!$L$2:$O$55,4,FALSE)</f>
        <v>Jönköpingsområde</v>
      </c>
      <c r="L104">
        <f t="shared" si="10"/>
        <v>8</v>
      </c>
      <c r="M104">
        <f>VLOOKUP(B104,listing65!$B$2:$K$60,2,FALSE)</f>
        <v>16</v>
      </c>
      <c r="N104" s="23">
        <f t="shared" ca="1" si="11"/>
        <v>1559.9166666666667</v>
      </c>
      <c r="O104" s="4">
        <f t="shared" ca="1" si="12"/>
        <v>10.256958170842458</v>
      </c>
      <c r="P104" s="4">
        <f t="shared" ca="1" si="13"/>
        <v>3.2052994283882685</v>
      </c>
      <c r="Q104" s="4">
        <f t="shared" ca="1" si="14"/>
        <v>2.5642395427106144</v>
      </c>
      <c r="R104" s="4">
        <f t="shared" ca="1" si="15"/>
        <v>1.2821197713553072</v>
      </c>
      <c r="S104" s="5">
        <f t="shared" si="16"/>
        <v>0.25</v>
      </c>
      <c r="T104" s="5">
        <f t="shared" si="17"/>
        <v>0.4</v>
      </c>
    </row>
    <row r="105" spans="1:20" x14ac:dyDescent="0.25">
      <c r="A105" t="str">
        <f>VLOOKUP(B105,kommun_VC!$L:$O,2,FALSE)</f>
        <v>525 Gränna VC Bra Liv</v>
      </c>
      <c r="B105" s="45">
        <f t="shared" si="9"/>
        <v>525</v>
      </c>
      <c r="C105" t="s">
        <v>158</v>
      </c>
      <c r="D105">
        <v>2019</v>
      </c>
      <c r="E105">
        <v>491</v>
      </c>
      <c r="F105">
        <v>49</v>
      </c>
      <c r="G105">
        <v>19</v>
      </c>
      <c r="H105">
        <v>7</v>
      </c>
      <c r="I105">
        <v>2</v>
      </c>
      <c r="J105">
        <v>2</v>
      </c>
      <c r="K105" t="str">
        <f>VLOOKUP(B105,kommun_VC!$L$2:$O$55,4,FALSE)</f>
        <v>Jönköpingsområde</v>
      </c>
      <c r="L105">
        <f t="shared" si="10"/>
        <v>9</v>
      </c>
      <c r="M105">
        <f>VLOOKUP(B105,listing65!$B$2:$K$60,2,FALSE)</f>
        <v>16</v>
      </c>
      <c r="N105" s="23">
        <f t="shared" ca="1" si="11"/>
        <v>1569.4166666666667</v>
      </c>
      <c r="O105" s="4">
        <f t="shared" ca="1" si="12"/>
        <v>12.106408962990496</v>
      </c>
      <c r="P105" s="4">
        <f t="shared" ca="1" si="13"/>
        <v>4.4602559337333405</v>
      </c>
      <c r="Q105" s="4">
        <f t="shared" ca="1" si="14"/>
        <v>1.2743588382095259</v>
      </c>
      <c r="R105" s="4">
        <f t="shared" ca="1" si="15"/>
        <v>1.2743588382095259</v>
      </c>
      <c r="S105" s="5">
        <f t="shared" si="16"/>
        <v>0.10526315789473684</v>
      </c>
      <c r="T105" s="5">
        <f t="shared" si="17"/>
        <v>0.2857142857142857</v>
      </c>
    </row>
    <row r="106" spans="1:20" x14ac:dyDescent="0.25">
      <c r="A106" t="str">
        <f>VLOOKUP(B106,kommun_VC!$L:$O,2,FALSE)</f>
        <v>525 Gränna VC Bra Liv</v>
      </c>
      <c r="B106">
        <f t="shared" si="9"/>
        <v>525</v>
      </c>
      <c r="C106" t="s">
        <v>158</v>
      </c>
      <c r="D106">
        <v>2020</v>
      </c>
      <c r="E106">
        <v>405</v>
      </c>
      <c r="F106">
        <v>49</v>
      </c>
      <c r="G106">
        <v>17</v>
      </c>
      <c r="H106">
        <v>7</v>
      </c>
      <c r="I106">
        <v>5</v>
      </c>
      <c r="J106">
        <v>1</v>
      </c>
      <c r="K106" t="str">
        <f>VLOOKUP(B106,kommun_VC!$L$2:$O$55,4,FALSE)</f>
        <v>Jönköpingsområde</v>
      </c>
      <c r="L106">
        <f t="shared" si="10"/>
        <v>10</v>
      </c>
      <c r="M106">
        <f>VLOOKUP(B106,listing65!$B$2:$K$60,2,FALSE)</f>
        <v>16</v>
      </c>
      <c r="N106" s="23">
        <f t="shared" ca="1" si="11"/>
        <v>1596</v>
      </c>
      <c r="O106" s="4">
        <f t="shared" ca="1" si="12"/>
        <v>10.651629072681704</v>
      </c>
      <c r="P106" s="4">
        <f t="shared" ca="1" si="13"/>
        <v>4.3859649122807012</v>
      </c>
      <c r="Q106" s="4">
        <f t="shared" ca="1" si="14"/>
        <v>3.132832080200501</v>
      </c>
      <c r="R106" s="4">
        <f t="shared" ca="1" si="15"/>
        <v>0.62656641604010022</v>
      </c>
      <c r="S106" s="5">
        <f t="shared" si="16"/>
        <v>0.29411764705882354</v>
      </c>
      <c r="T106" s="5">
        <f t="shared" si="17"/>
        <v>0.14285714285714285</v>
      </c>
    </row>
    <row r="107" spans="1:20" x14ac:dyDescent="0.25">
      <c r="A107" t="str">
        <f>VLOOKUP(B107,kommun_VC!$L:$O,2,FALSE)</f>
        <v>527 Bankeryd VC Bra Liv</v>
      </c>
      <c r="B107" s="45">
        <f t="shared" si="9"/>
        <v>527</v>
      </c>
      <c r="C107" t="s">
        <v>159</v>
      </c>
      <c r="D107">
        <v>2014</v>
      </c>
      <c r="E107">
        <v>665</v>
      </c>
      <c r="F107">
        <v>104</v>
      </c>
      <c r="G107">
        <v>13</v>
      </c>
      <c r="H107">
        <v>9</v>
      </c>
      <c r="I107">
        <v>3</v>
      </c>
      <c r="J107">
        <v>3</v>
      </c>
      <c r="K107" t="str">
        <f>VLOOKUP(B107,kommun_VC!$L$2:$O$55,4,FALSE)</f>
        <v>Jönköpingsområde</v>
      </c>
      <c r="L107">
        <f t="shared" si="10"/>
        <v>4</v>
      </c>
      <c r="M107">
        <f>VLOOKUP(B107,listing65!$B$2:$K$60,2,FALSE)</f>
        <v>17</v>
      </c>
      <c r="N107" s="23">
        <f t="shared" ca="1" si="11"/>
        <v>1780.0833333333333</v>
      </c>
      <c r="O107" s="4">
        <f t="shared" ca="1" si="12"/>
        <v>7.3030288844155242</v>
      </c>
      <c r="P107" s="4">
        <f t="shared" ca="1" si="13"/>
        <v>5.055943073826132</v>
      </c>
      <c r="Q107" s="4">
        <f t="shared" ca="1" si="14"/>
        <v>1.685314357942044</v>
      </c>
      <c r="R107" s="4">
        <f t="shared" ca="1" si="15"/>
        <v>1.685314357942044</v>
      </c>
      <c r="S107" s="5">
        <f t="shared" ref="S107:S138" si="18">IFERROR(I107/G107,"")</f>
        <v>0.23076923076923078</v>
      </c>
      <c r="T107" s="5">
        <f t="shared" si="17"/>
        <v>0.33333333333333331</v>
      </c>
    </row>
    <row r="108" spans="1:20" x14ac:dyDescent="0.25">
      <c r="A108" t="str">
        <f>VLOOKUP(B108,kommun_VC!$L:$O,2,FALSE)</f>
        <v>527 Bankeryd VC Bra Liv</v>
      </c>
      <c r="B108">
        <f t="shared" si="9"/>
        <v>527</v>
      </c>
      <c r="C108" t="s">
        <v>159</v>
      </c>
      <c r="D108">
        <v>2015</v>
      </c>
      <c r="E108">
        <v>692</v>
      </c>
      <c r="F108">
        <v>100</v>
      </c>
      <c r="G108">
        <v>17</v>
      </c>
      <c r="H108">
        <v>10</v>
      </c>
      <c r="I108">
        <v>5</v>
      </c>
      <c r="J108">
        <v>3</v>
      </c>
      <c r="K108" t="str">
        <f>VLOOKUP(B108,kommun_VC!$L$2:$O$55,4,FALSE)</f>
        <v>Jönköpingsområde</v>
      </c>
      <c r="L108">
        <f t="shared" si="10"/>
        <v>5</v>
      </c>
      <c r="M108">
        <f>VLOOKUP(B108,listing65!$B$2:$K$60,2,FALSE)</f>
        <v>17</v>
      </c>
      <c r="N108" s="23">
        <f t="shared" ca="1" si="11"/>
        <v>1799.75</v>
      </c>
      <c r="O108" s="4">
        <f t="shared" ca="1" si="12"/>
        <v>9.445756355049312</v>
      </c>
      <c r="P108" s="4">
        <f t="shared" ca="1" si="13"/>
        <v>5.5563272676760658</v>
      </c>
      <c r="Q108" s="4">
        <f t="shared" ca="1" si="14"/>
        <v>2.7781636338380329</v>
      </c>
      <c r="R108" s="4">
        <f t="shared" ca="1" si="15"/>
        <v>1.6668981803028198</v>
      </c>
      <c r="S108" s="5">
        <f t="shared" si="18"/>
        <v>0.29411764705882354</v>
      </c>
      <c r="T108" s="5">
        <f t="shared" si="17"/>
        <v>0.3</v>
      </c>
    </row>
    <row r="109" spans="1:20" x14ac:dyDescent="0.25">
      <c r="A109" t="str">
        <f>VLOOKUP(B109,kommun_VC!$L:$O,2,FALSE)</f>
        <v>527 Bankeryd VC Bra Liv</v>
      </c>
      <c r="B109" s="45">
        <f t="shared" si="9"/>
        <v>527</v>
      </c>
      <c r="C109" t="s">
        <v>159</v>
      </c>
      <c r="D109">
        <v>2016</v>
      </c>
      <c r="E109">
        <v>617</v>
      </c>
      <c r="F109">
        <v>78</v>
      </c>
      <c r="G109">
        <v>16</v>
      </c>
      <c r="H109">
        <v>14</v>
      </c>
      <c r="I109">
        <v>1</v>
      </c>
      <c r="J109">
        <v>5</v>
      </c>
      <c r="K109" t="str">
        <f>VLOOKUP(B109,kommun_VC!$L$2:$O$55,4,FALSE)</f>
        <v>Jönköpingsområde</v>
      </c>
      <c r="L109">
        <f t="shared" si="10"/>
        <v>6</v>
      </c>
      <c r="M109">
        <f>VLOOKUP(B109,listing65!$B$2:$K$60,2,FALSE)</f>
        <v>17</v>
      </c>
      <c r="N109" s="23">
        <f t="shared" ca="1" si="11"/>
        <v>1797.75</v>
      </c>
      <c r="O109" s="4">
        <f t="shared" ca="1" si="12"/>
        <v>8.9000139062717274</v>
      </c>
      <c r="P109" s="4">
        <f t="shared" ca="1" si="13"/>
        <v>7.7875121679877628</v>
      </c>
      <c r="Q109" s="4">
        <f t="shared" ca="1" si="14"/>
        <v>0.55625086914198296</v>
      </c>
      <c r="R109" s="4">
        <f t="shared" ca="1" si="15"/>
        <v>2.781254345709915</v>
      </c>
      <c r="S109" s="5">
        <f t="shared" si="18"/>
        <v>6.25E-2</v>
      </c>
      <c r="T109" s="5">
        <f t="shared" si="17"/>
        <v>0.35714285714285715</v>
      </c>
    </row>
    <row r="110" spans="1:20" x14ac:dyDescent="0.25">
      <c r="A110" t="str">
        <f>VLOOKUP(B110,kommun_VC!$L:$O,2,FALSE)</f>
        <v>527 Bankeryd VC Bra Liv</v>
      </c>
      <c r="B110">
        <f t="shared" si="9"/>
        <v>527</v>
      </c>
      <c r="C110" t="s">
        <v>159</v>
      </c>
      <c r="D110">
        <v>2017</v>
      </c>
      <c r="E110">
        <v>606</v>
      </c>
      <c r="F110">
        <v>84</v>
      </c>
      <c r="G110">
        <v>26</v>
      </c>
      <c r="H110">
        <v>9</v>
      </c>
      <c r="I110">
        <v>9</v>
      </c>
      <c r="J110">
        <v>2</v>
      </c>
      <c r="K110" t="str">
        <f>VLOOKUP(B110,kommun_VC!$L$2:$O$55,4,FALSE)</f>
        <v>Jönköpingsområde</v>
      </c>
      <c r="L110">
        <f t="shared" si="10"/>
        <v>7</v>
      </c>
      <c r="M110">
        <f>VLOOKUP(B110,listing65!$B$2:$K$60,2,FALSE)</f>
        <v>17</v>
      </c>
      <c r="N110" s="23">
        <f t="shared" ca="1" si="11"/>
        <v>1803.8333333333333</v>
      </c>
      <c r="O110" s="4">
        <f t="shared" ca="1" si="12"/>
        <v>14.413748498567864</v>
      </c>
      <c r="P110" s="4">
        <f t="shared" ca="1" si="13"/>
        <v>4.9893744802734918</v>
      </c>
      <c r="Q110" s="4">
        <f t="shared" ca="1" si="14"/>
        <v>4.9893744802734918</v>
      </c>
      <c r="R110" s="4">
        <f t="shared" ca="1" si="15"/>
        <v>1.1087498845052204</v>
      </c>
      <c r="S110" s="5">
        <f t="shared" si="18"/>
        <v>0.34615384615384615</v>
      </c>
      <c r="T110" s="5">
        <f t="shared" si="17"/>
        <v>0.22222222222222221</v>
      </c>
    </row>
    <row r="111" spans="1:20" x14ac:dyDescent="0.25">
      <c r="A111" t="str">
        <f>VLOOKUP(B111,kommun_VC!$L:$O,2,FALSE)</f>
        <v>527 Bankeryd VC Bra Liv</v>
      </c>
      <c r="B111" s="45">
        <f t="shared" si="9"/>
        <v>527</v>
      </c>
      <c r="C111" t="s">
        <v>159</v>
      </c>
      <c r="D111">
        <v>2018</v>
      </c>
      <c r="E111">
        <v>652</v>
      </c>
      <c r="F111">
        <v>106</v>
      </c>
      <c r="G111">
        <v>25</v>
      </c>
      <c r="H111">
        <v>9</v>
      </c>
      <c r="I111">
        <v>6</v>
      </c>
      <c r="J111">
        <v>3</v>
      </c>
      <c r="K111" t="str">
        <f>VLOOKUP(B111,kommun_VC!$L$2:$O$55,4,FALSE)</f>
        <v>Jönköpingsområde</v>
      </c>
      <c r="L111">
        <f t="shared" si="10"/>
        <v>8</v>
      </c>
      <c r="M111">
        <f>VLOOKUP(B111,listing65!$B$2:$K$60,2,FALSE)</f>
        <v>17</v>
      </c>
      <c r="N111" s="23">
        <f t="shared" ca="1" si="11"/>
        <v>1815.6666666666667</v>
      </c>
      <c r="O111" s="4">
        <f t="shared" ref="O111:O169" ca="1" si="19">G111/$N111*1000</f>
        <v>13.76904718193501</v>
      </c>
      <c r="P111" s="4">
        <f t="shared" ref="P111:P169" ca="1" si="20">H111/$N111*1000</f>
        <v>4.9568569854966036</v>
      </c>
      <c r="Q111" s="4">
        <f t="shared" ref="Q111:Q169" ca="1" si="21">I111/$N111*1000</f>
        <v>3.3045713236644021</v>
      </c>
      <c r="R111" s="4">
        <f t="shared" ref="R111:R169" ca="1" si="22">J111/$N111*1000</f>
        <v>1.652285661832201</v>
      </c>
      <c r="S111" s="5">
        <f t="shared" si="18"/>
        <v>0.24</v>
      </c>
      <c r="T111" s="5">
        <f t="shared" si="17"/>
        <v>0.33333333333333331</v>
      </c>
    </row>
    <row r="112" spans="1:20" x14ac:dyDescent="0.25">
      <c r="A112" t="str">
        <f>VLOOKUP(B112,kommun_VC!$L:$O,2,FALSE)</f>
        <v>527 Bankeryd VC Bra Liv</v>
      </c>
      <c r="B112">
        <f t="shared" si="9"/>
        <v>527</v>
      </c>
      <c r="C112" t="s">
        <v>159</v>
      </c>
      <c r="D112">
        <v>2019</v>
      </c>
      <c r="E112">
        <v>561</v>
      </c>
      <c r="F112">
        <v>66</v>
      </c>
      <c r="G112">
        <v>28</v>
      </c>
      <c r="H112">
        <v>5</v>
      </c>
      <c r="I112">
        <v>4</v>
      </c>
      <c r="J112">
        <v>1</v>
      </c>
      <c r="K112" t="str">
        <f>VLOOKUP(B112,kommun_VC!$L$2:$O$55,4,FALSE)</f>
        <v>Jönköpingsområde</v>
      </c>
      <c r="L112">
        <f t="shared" si="10"/>
        <v>9</v>
      </c>
      <c r="M112">
        <f>VLOOKUP(B112,listing65!$B$2:$K$60,2,FALSE)</f>
        <v>17</v>
      </c>
      <c r="N112" s="23">
        <f t="shared" ca="1" si="11"/>
        <v>1846</v>
      </c>
      <c r="O112" s="4">
        <f t="shared" ca="1" si="19"/>
        <v>15.167930660888407</v>
      </c>
      <c r="P112" s="4">
        <f t="shared" ca="1" si="20"/>
        <v>2.7085590465872156</v>
      </c>
      <c r="Q112" s="4">
        <f t="shared" ca="1" si="21"/>
        <v>2.1668472372697725</v>
      </c>
      <c r="R112" s="4">
        <f t="shared" ca="1" si="22"/>
        <v>0.54171180931744312</v>
      </c>
      <c r="S112" s="5">
        <f t="shared" si="18"/>
        <v>0.14285714285714285</v>
      </c>
      <c r="T112" s="5">
        <f t="shared" si="17"/>
        <v>0.2</v>
      </c>
    </row>
    <row r="113" spans="1:20" x14ac:dyDescent="0.25">
      <c r="A113" t="str">
        <f>VLOOKUP(B113,kommun_VC!$L:$O,2,FALSE)</f>
        <v>527 Bankeryd VC Bra Liv</v>
      </c>
      <c r="B113" s="45">
        <f t="shared" si="9"/>
        <v>527</v>
      </c>
      <c r="C113" t="s">
        <v>159</v>
      </c>
      <c r="D113">
        <v>2020</v>
      </c>
      <c r="E113">
        <v>546</v>
      </c>
      <c r="F113">
        <v>66</v>
      </c>
      <c r="G113">
        <v>12</v>
      </c>
      <c r="H113">
        <v>6</v>
      </c>
      <c r="I113">
        <v>0</v>
      </c>
      <c r="J113">
        <v>2</v>
      </c>
      <c r="K113" t="str">
        <f>VLOOKUP(B113,kommun_VC!$L$2:$O$55,4,FALSE)</f>
        <v>Jönköpingsområde</v>
      </c>
      <c r="L113">
        <f t="shared" si="10"/>
        <v>10</v>
      </c>
      <c r="M113">
        <f>VLOOKUP(B113,listing65!$B$2:$K$60,2,FALSE)</f>
        <v>17</v>
      </c>
      <c r="N113" s="23">
        <f t="shared" ca="1" si="11"/>
        <v>1886.4166666666667</v>
      </c>
      <c r="O113" s="4">
        <f t="shared" ca="1" si="19"/>
        <v>6.361266952334673</v>
      </c>
      <c r="P113" s="4">
        <f t="shared" ca="1" si="20"/>
        <v>3.1806334761673365</v>
      </c>
      <c r="Q113" s="4">
        <f t="shared" ca="1" si="21"/>
        <v>0</v>
      </c>
      <c r="R113" s="4">
        <f t="shared" ca="1" si="22"/>
        <v>1.0602111587224454</v>
      </c>
      <c r="S113" s="5">
        <f t="shared" si="18"/>
        <v>0</v>
      </c>
      <c r="T113" s="5">
        <f t="shared" si="17"/>
        <v>0.33333333333333331</v>
      </c>
    </row>
    <row r="114" spans="1:20" x14ac:dyDescent="0.25">
      <c r="A114" t="str">
        <f>VLOOKUP(B114,kommun_VC!$L:$O,2,FALSE)</f>
        <v>528 Norrahammar VC Bra Liv</v>
      </c>
      <c r="B114">
        <f t="shared" si="9"/>
        <v>528</v>
      </c>
      <c r="C114" t="s">
        <v>160</v>
      </c>
      <c r="D114">
        <v>2014</v>
      </c>
      <c r="E114">
        <v>595</v>
      </c>
      <c r="F114">
        <v>78</v>
      </c>
      <c r="G114">
        <v>19</v>
      </c>
      <c r="H114">
        <v>7</v>
      </c>
      <c r="I114">
        <v>1</v>
      </c>
      <c r="J114">
        <v>1</v>
      </c>
      <c r="K114" t="str">
        <f>VLOOKUP(B114,kommun_VC!$L$2:$O$55,4,FALSE)</f>
        <v>Jönköpingsområde</v>
      </c>
      <c r="L114">
        <f t="shared" si="10"/>
        <v>4</v>
      </c>
      <c r="M114">
        <f>VLOOKUP(B114,listing65!$B$2:$K$60,2,FALSE)</f>
        <v>18</v>
      </c>
      <c r="N114" s="23">
        <f t="shared" ca="1" si="11"/>
        <v>1778.8333333333333</v>
      </c>
      <c r="O114" s="4">
        <f t="shared" ca="1" si="19"/>
        <v>10.681158062400451</v>
      </c>
      <c r="P114" s="4">
        <f t="shared" ca="1" si="20"/>
        <v>3.9351634966738498</v>
      </c>
      <c r="Q114" s="4">
        <f t="shared" ca="1" si="21"/>
        <v>0.56216621381054999</v>
      </c>
      <c r="R114" s="4">
        <f t="shared" ca="1" si="22"/>
        <v>0.56216621381054999</v>
      </c>
      <c r="S114" s="5">
        <f t="shared" si="18"/>
        <v>5.2631578947368418E-2</v>
      </c>
      <c r="T114" s="5">
        <f t="shared" si="17"/>
        <v>0.14285714285714285</v>
      </c>
    </row>
    <row r="115" spans="1:20" x14ac:dyDescent="0.25">
      <c r="A115" t="str">
        <f>VLOOKUP(B115,kommun_VC!$L:$O,2,FALSE)</f>
        <v>528 Norrahammar VC Bra Liv</v>
      </c>
      <c r="B115" s="45">
        <f t="shared" si="9"/>
        <v>528</v>
      </c>
      <c r="C115" t="s">
        <v>160</v>
      </c>
      <c r="D115">
        <v>2015</v>
      </c>
      <c r="E115">
        <v>664</v>
      </c>
      <c r="F115">
        <v>79</v>
      </c>
      <c r="G115">
        <v>24</v>
      </c>
      <c r="H115">
        <v>5</v>
      </c>
      <c r="I115">
        <v>2</v>
      </c>
      <c r="J115">
        <v>0</v>
      </c>
      <c r="K115" t="str">
        <f>VLOOKUP(B115,kommun_VC!$L$2:$O$55,4,FALSE)</f>
        <v>Jönköpingsområde</v>
      </c>
      <c r="L115">
        <f t="shared" si="10"/>
        <v>5</v>
      </c>
      <c r="M115">
        <f>VLOOKUP(B115,listing65!$B$2:$K$60,2,FALSE)</f>
        <v>18</v>
      </c>
      <c r="N115" s="23">
        <f t="shared" ca="1" si="11"/>
        <v>1822.5833333333333</v>
      </c>
      <c r="O115" s="4">
        <f t="shared" ca="1" si="19"/>
        <v>13.168122170911253</v>
      </c>
      <c r="P115" s="4">
        <f t="shared" ca="1" si="20"/>
        <v>2.7433587856065107</v>
      </c>
      <c r="Q115" s="4">
        <f t="shared" ca="1" si="21"/>
        <v>1.0973435142426045</v>
      </c>
      <c r="R115" s="4">
        <f t="shared" ca="1" si="22"/>
        <v>0</v>
      </c>
      <c r="S115" s="5">
        <f t="shared" si="18"/>
        <v>8.3333333333333329E-2</v>
      </c>
      <c r="T115" s="5">
        <f t="shared" si="17"/>
        <v>0</v>
      </c>
    </row>
    <row r="116" spans="1:20" x14ac:dyDescent="0.25">
      <c r="A116" t="str">
        <f>VLOOKUP(B116,kommun_VC!$L:$O,2,FALSE)</f>
        <v>528 Norrahammar VC Bra Liv</v>
      </c>
      <c r="B116">
        <f t="shared" si="9"/>
        <v>528</v>
      </c>
      <c r="C116" t="s">
        <v>160</v>
      </c>
      <c r="D116">
        <v>2016</v>
      </c>
      <c r="E116">
        <v>707</v>
      </c>
      <c r="F116">
        <v>104</v>
      </c>
      <c r="G116">
        <v>20</v>
      </c>
      <c r="H116">
        <v>26</v>
      </c>
      <c r="I116">
        <v>5</v>
      </c>
      <c r="J116">
        <v>8</v>
      </c>
      <c r="K116" t="str">
        <f>VLOOKUP(B116,kommun_VC!$L$2:$O$55,4,FALSE)</f>
        <v>Jönköpingsområde</v>
      </c>
      <c r="L116">
        <f t="shared" si="10"/>
        <v>6</v>
      </c>
      <c r="M116">
        <f>VLOOKUP(B116,listing65!$B$2:$K$60,2,FALSE)</f>
        <v>18</v>
      </c>
      <c r="N116" s="23">
        <f t="shared" ca="1" si="11"/>
        <v>1836.4166666666667</v>
      </c>
      <c r="O116" s="4">
        <f t="shared" ca="1" si="19"/>
        <v>10.890774606343875</v>
      </c>
      <c r="P116" s="4">
        <f t="shared" ca="1" si="20"/>
        <v>14.158006988247038</v>
      </c>
      <c r="Q116" s="4">
        <f t="shared" ca="1" si="21"/>
        <v>2.7226936515859688</v>
      </c>
      <c r="R116" s="4">
        <f t="shared" ca="1" si="22"/>
        <v>4.3563098425375504</v>
      </c>
      <c r="S116" s="5">
        <f t="shared" si="18"/>
        <v>0.25</v>
      </c>
      <c r="T116" s="5">
        <f t="shared" si="17"/>
        <v>0.30769230769230771</v>
      </c>
    </row>
    <row r="117" spans="1:20" x14ac:dyDescent="0.25">
      <c r="A117" t="str">
        <f>VLOOKUP(B117,kommun_VC!$L:$O,2,FALSE)</f>
        <v>528 Norrahammar VC Bra Liv</v>
      </c>
      <c r="B117" s="45">
        <f t="shared" si="9"/>
        <v>528</v>
      </c>
      <c r="C117" t="s">
        <v>160</v>
      </c>
      <c r="D117">
        <v>2017</v>
      </c>
      <c r="E117">
        <v>660</v>
      </c>
      <c r="F117">
        <v>97</v>
      </c>
      <c r="G117">
        <v>22</v>
      </c>
      <c r="H117">
        <v>15</v>
      </c>
      <c r="I117">
        <v>1</v>
      </c>
      <c r="J117">
        <v>2</v>
      </c>
      <c r="K117" t="str">
        <f>VLOOKUP(B117,kommun_VC!$L$2:$O$55,4,FALSE)</f>
        <v>Jönköpingsområde</v>
      </c>
      <c r="L117">
        <f t="shared" si="10"/>
        <v>7</v>
      </c>
      <c r="M117">
        <f>VLOOKUP(B117,listing65!$B$2:$K$60,2,FALSE)</f>
        <v>18</v>
      </c>
      <c r="N117" s="23">
        <f t="shared" ca="1" si="11"/>
        <v>1823.1666666666667</v>
      </c>
      <c r="O117" s="4">
        <f t="shared" ca="1" si="19"/>
        <v>12.066916537160617</v>
      </c>
      <c r="P117" s="4">
        <f t="shared" ca="1" si="20"/>
        <v>8.2274430935186036</v>
      </c>
      <c r="Q117" s="4">
        <f t="shared" ca="1" si="21"/>
        <v>0.54849620623457351</v>
      </c>
      <c r="R117" s="4">
        <f t="shared" ca="1" si="22"/>
        <v>1.096992412469147</v>
      </c>
      <c r="S117" s="5">
        <f t="shared" si="18"/>
        <v>4.5454545454545456E-2</v>
      </c>
      <c r="T117" s="5">
        <f t="shared" si="17"/>
        <v>0.13333333333333333</v>
      </c>
    </row>
    <row r="118" spans="1:20" x14ac:dyDescent="0.25">
      <c r="A118" t="str">
        <f>VLOOKUP(B118,kommun_VC!$L:$O,2,FALSE)</f>
        <v>528 Norrahammar VC Bra Liv</v>
      </c>
      <c r="B118">
        <f t="shared" si="9"/>
        <v>528</v>
      </c>
      <c r="C118" t="s">
        <v>160</v>
      </c>
      <c r="D118">
        <v>2018</v>
      </c>
      <c r="E118">
        <v>649</v>
      </c>
      <c r="F118">
        <v>94</v>
      </c>
      <c r="G118">
        <v>22</v>
      </c>
      <c r="H118">
        <v>16</v>
      </c>
      <c r="I118">
        <v>5</v>
      </c>
      <c r="J118">
        <v>3</v>
      </c>
      <c r="K118" t="str">
        <f>VLOOKUP(B118,kommun_VC!$L$2:$O$55,4,FALSE)</f>
        <v>Jönköpingsområde</v>
      </c>
      <c r="L118">
        <f t="shared" si="10"/>
        <v>8</v>
      </c>
      <c r="M118">
        <f>VLOOKUP(B118,listing65!$B$2:$K$60,2,FALSE)</f>
        <v>18</v>
      </c>
      <c r="N118" s="23">
        <f t="shared" ca="1" si="11"/>
        <v>1815.4166666666667</v>
      </c>
      <c r="O118" s="4">
        <f t="shared" ca="1" si="19"/>
        <v>12.118430112462704</v>
      </c>
      <c r="P118" s="4">
        <f t="shared" ca="1" si="20"/>
        <v>8.8134037181546923</v>
      </c>
      <c r="Q118" s="4">
        <f t="shared" ca="1" si="21"/>
        <v>2.7541886619233416</v>
      </c>
      <c r="R118" s="4">
        <f t="shared" ca="1" si="22"/>
        <v>1.652513197154005</v>
      </c>
      <c r="S118" s="5">
        <f t="shared" si="18"/>
        <v>0.22727272727272727</v>
      </c>
      <c r="T118" s="5">
        <f t="shared" si="17"/>
        <v>0.1875</v>
      </c>
    </row>
    <row r="119" spans="1:20" x14ac:dyDescent="0.25">
      <c r="A119" t="str">
        <f>VLOOKUP(B119,kommun_VC!$L:$O,2,FALSE)</f>
        <v>528 Norrahammar VC Bra Liv</v>
      </c>
      <c r="B119" s="45">
        <f t="shared" si="9"/>
        <v>528</v>
      </c>
      <c r="C119" t="s">
        <v>160</v>
      </c>
      <c r="D119">
        <v>2019</v>
      </c>
      <c r="E119">
        <v>590</v>
      </c>
      <c r="F119">
        <v>78</v>
      </c>
      <c r="G119">
        <v>17</v>
      </c>
      <c r="H119">
        <v>14</v>
      </c>
      <c r="I119">
        <v>8</v>
      </c>
      <c r="J119">
        <v>2</v>
      </c>
      <c r="K119" t="str">
        <f>VLOOKUP(B119,kommun_VC!$L$2:$O$55,4,FALSE)</f>
        <v>Jönköpingsområde</v>
      </c>
      <c r="L119">
        <f t="shared" si="10"/>
        <v>9</v>
      </c>
      <c r="M119">
        <f>VLOOKUP(B119,listing65!$B$2:$K$60,2,FALSE)</f>
        <v>18</v>
      </c>
      <c r="N119" s="23">
        <f t="shared" ca="1" si="11"/>
        <v>1826.9166666666667</v>
      </c>
      <c r="O119" s="4">
        <f t="shared" ca="1" si="19"/>
        <v>9.3052958080554653</v>
      </c>
      <c r="P119" s="4">
        <f t="shared" ca="1" si="20"/>
        <v>7.6631847831045024</v>
      </c>
      <c r="Q119" s="4">
        <f t="shared" ca="1" si="21"/>
        <v>4.3789627332025729</v>
      </c>
      <c r="R119" s="4">
        <f t="shared" ca="1" si="22"/>
        <v>1.0947406833006432</v>
      </c>
      <c r="S119" s="5">
        <f t="shared" si="18"/>
        <v>0.47058823529411764</v>
      </c>
      <c r="T119" s="5">
        <f t="shared" si="17"/>
        <v>0.14285714285714285</v>
      </c>
    </row>
    <row r="120" spans="1:20" x14ac:dyDescent="0.25">
      <c r="A120" t="str">
        <f>VLOOKUP(B120,kommun_VC!$L:$O,2,FALSE)</f>
        <v>528 Norrahammar VC Bra Liv</v>
      </c>
      <c r="B120">
        <f t="shared" si="9"/>
        <v>528</v>
      </c>
      <c r="C120" t="s">
        <v>160</v>
      </c>
      <c r="D120">
        <v>2020</v>
      </c>
      <c r="E120">
        <v>533</v>
      </c>
      <c r="F120">
        <v>93</v>
      </c>
      <c r="G120">
        <v>33</v>
      </c>
      <c r="H120">
        <v>5</v>
      </c>
      <c r="I120">
        <v>5</v>
      </c>
      <c r="J120">
        <v>0</v>
      </c>
      <c r="K120" t="str">
        <f>VLOOKUP(B120,kommun_VC!$L$2:$O$55,4,FALSE)</f>
        <v>Jönköpingsområde</v>
      </c>
      <c r="L120">
        <f t="shared" si="10"/>
        <v>10</v>
      </c>
      <c r="M120">
        <f>VLOOKUP(B120,listing65!$B$2:$K$60,2,FALSE)</f>
        <v>18</v>
      </c>
      <c r="N120" s="23">
        <f t="shared" ca="1" si="11"/>
        <v>1816.4166666666667</v>
      </c>
      <c r="O120" s="4">
        <f t="shared" ca="1" si="19"/>
        <v>18.167637748313986</v>
      </c>
      <c r="P120" s="4">
        <f t="shared" ca="1" si="20"/>
        <v>2.7526723861081801</v>
      </c>
      <c r="Q120" s="4">
        <f t="shared" ca="1" si="21"/>
        <v>2.7526723861081801</v>
      </c>
      <c r="R120" s="4">
        <f t="shared" ca="1" si="22"/>
        <v>0</v>
      </c>
      <c r="S120" s="5">
        <f t="shared" si="18"/>
        <v>0.15151515151515152</v>
      </c>
      <c r="T120" s="5">
        <f t="shared" si="17"/>
        <v>0</v>
      </c>
    </row>
    <row r="121" spans="1:20" x14ac:dyDescent="0.25">
      <c r="A121" t="str">
        <f>VLOOKUP(B121,kommun_VC!$L:$O,2,FALSE)</f>
        <v>529 Öxnehaga VC Hva Bra Liv</v>
      </c>
      <c r="B121" s="45">
        <f t="shared" si="9"/>
        <v>529</v>
      </c>
      <c r="C121" t="s">
        <v>161</v>
      </c>
      <c r="D121">
        <v>2014</v>
      </c>
      <c r="E121">
        <v>490</v>
      </c>
      <c r="F121">
        <v>64</v>
      </c>
      <c r="G121">
        <v>18</v>
      </c>
      <c r="H121">
        <v>15</v>
      </c>
      <c r="I121">
        <v>1</v>
      </c>
      <c r="J121">
        <v>4</v>
      </c>
      <c r="K121" t="str">
        <f>VLOOKUP(B121,kommun_VC!$L$2:$O$55,4,FALSE)</f>
        <v>Jönköpingsområde</v>
      </c>
      <c r="L121">
        <f t="shared" si="10"/>
        <v>4</v>
      </c>
      <c r="M121">
        <f>VLOOKUP(B121,listing65!$B$2:$K$60,2,FALSE)</f>
        <v>19</v>
      </c>
      <c r="N121" s="23">
        <f t="shared" ca="1" si="11"/>
        <v>1141.4166666666667</v>
      </c>
      <c r="O121" s="4">
        <f t="shared" ca="1" si="19"/>
        <v>15.769876615317223</v>
      </c>
      <c r="P121" s="4">
        <f t="shared" ca="1" si="20"/>
        <v>13.141563846097686</v>
      </c>
      <c r="Q121" s="4">
        <f t="shared" ca="1" si="21"/>
        <v>0.87610425640651224</v>
      </c>
      <c r="R121" s="4">
        <f t="shared" ca="1" si="22"/>
        <v>3.504417025626049</v>
      </c>
      <c r="S121" s="5">
        <f t="shared" si="18"/>
        <v>5.5555555555555552E-2</v>
      </c>
      <c r="T121" s="5">
        <f t="shared" si="17"/>
        <v>0.26666666666666666</v>
      </c>
    </row>
    <row r="122" spans="1:20" x14ac:dyDescent="0.25">
      <c r="A122" t="str">
        <f>VLOOKUP(B122,kommun_VC!$L:$O,2,FALSE)</f>
        <v>529 Öxnehaga VC Hva Bra Liv</v>
      </c>
      <c r="B122">
        <f t="shared" si="9"/>
        <v>529</v>
      </c>
      <c r="C122" t="s">
        <v>161</v>
      </c>
      <c r="D122">
        <v>2015</v>
      </c>
      <c r="E122">
        <v>521</v>
      </c>
      <c r="F122">
        <v>86</v>
      </c>
      <c r="G122">
        <v>20</v>
      </c>
      <c r="H122">
        <v>10</v>
      </c>
      <c r="I122">
        <v>6</v>
      </c>
      <c r="J122">
        <v>4</v>
      </c>
      <c r="K122" t="str">
        <f>VLOOKUP(B122,kommun_VC!$L$2:$O$55,4,FALSE)</f>
        <v>Jönköpingsområde</v>
      </c>
      <c r="L122">
        <f t="shared" si="10"/>
        <v>5</v>
      </c>
      <c r="M122">
        <f>VLOOKUP(B122,listing65!$B$2:$K$60,2,FALSE)</f>
        <v>19</v>
      </c>
      <c r="N122" s="23">
        <f t="shared" ca="1" si="11"/>
        <v>1135.1666666666667</v>
      </c>
      <c r="O122" s="4">
        <f t="shared" ca="1" si="19"/>
        <v>17.618558214652769</v>
      </c>
      <c r="P122" s="4">
        <f t="shared" ca="1" si="20"/>
        <v>8.8092791073263843</v>
      </c>
      <c r="Q122" s="4">
        <f t="shared" ca="1" si="21"/>
        <v>5.2855674643958297</v>
      </c>
      <c r="R122" s="4">
        <f t="shared" ca="1" si="22"/>
        <v>3.5237116429305533</v>
      </c>
      <c r="S122" s="5">
        <f t="shared" si="18"/>
        <v>0.3</v>
      </c>
      <c r="T122" s="5">
        <f t="shared" si="17"/>
        <v>0.4</v>
      </c>
    </row>
    <row r="123" spans="1:20" x14ac:dyDescent="0.25">
      <c r="A123" t="str">
        <f>VLOOKUP(B123,kommun_VC!$L:$O,2,FALSE)</f>
        <v>529 Öxnehaga VC Hva Bra Liv</v>
      </c>
      <c r="B123" s="45">
        <f t="shared" si="9"/>
        <v>529</v>
      </c>
      <c r="C123" t="s">
        <v>161</v>
      </c>
      <c r="D123">
        <v>2016</v>
      </c>
      <c r="E123">
        <v>493</v>
      </c>
      <c r="F123">
        <v>54</v>
      </c>
      <c r="G123">
        <v>20</v>
      </c>
      <c r="H123">
        <v>5</v>
      </c>
      <c r="I123">
        <v>2</v>
      </c>
      <c r="J123">
        <v>0</v>
      </c>
      <c r="K123" t="str">
        <f>VLOOKUP(B123,kommun_VC!$L$2:$O$55,4,FALSE)</f>
        <v>Jönköpingsområde</v>
      </c>
      <c r="L123">
        <f t="shared" si="10"/>
        <v>6</v>
      </c>
      <c r="M123">
        <f>VLOOKUP(B123,listing65!$B$2:$K$60,2,FALSE)</f>
        <v>19</v>
      </c>
      <c r="N123" s="23">
        <f t="shared" ca="1" si="11"/>
        <v>1120.5</v>
      </c>
      <c r="O123" s="4">
        <f t="shared" ca="1" si="19"/>
        <v>17.849174475680499</v>
      </c>
      <c r="P123" s="4">
        <f t="shared" ca="1" si="20"/>
        <v>4.4622936189201248</v>
      </c>
      <c r="Q123" s="4">
        <f t="shared" ca="1" si="21"/>
        <v>1.7849174475680498</v>
      </c>
      <c r="R123" s="4">
        <f t="shared" ca="1" si="22"/>
        <v>0</v>
      </c>
      <c r="S123" s="5">
        <f t="shared" si="18"/>
        <v>0.1</v>
      </c>
      <c r="T123" s="5">
        <f t="shared" si="17"/>
        <v>0</v>
      </c>
    </row>
    <row r="124" spans="1:20" x14ac:dyDescent="0.25">
      <c r="A124" t="str">
        <f>VLOOKUP(B124,kommun_VC!$L:$O,2,FALSE)</f>
        <v>529 Öxnehaga VC Hva Bra Liv</v>
      </c>
      <c r="B124">
        <f t="shared" si="9"/>
        <v>529</v>
      </c>
      <c r="C124" t="s">
        <v>161</v>
      </c>
      <c r="D124">
        <v>2017</v>
      </c>
      <c r="E124">
        <v>419</v>
      </c>
      <c r="F124">
        <v>57</v>
      </c>
      <c r="G124">
        <v>17</v>
      </c>
      <c r="H124">
        <v>22</v>
      </c>
      <c r="I124">
        <v>2</v>
      </c>
      <c r="J124">
        <v>10</v>
      </c>
      <c r="K124" t="str">
        <f>VLOOKUP(B124,kommun_VC!$L$2:$O$55,4,FALSE)</f>
        <v>Jönköpingsområde</v>
      </c>
      <c r="L124">
        <f t="shared" si="10"/>
        <v>7</v>
      </c>
      <c r="M124">
        <f>VLOOKUP(B124,listing65!$B$2:$K$60,2,FALSE)</f>
        <v>19</v>
      </c>
      <c r="N124" s="23">
        <f t="shared" ca="1" si="11"/>
        <v>1104.5</v>
      </c>
      <c r="O124" s="4">
        <f t="shared" ca="1" si="19"/>
        <v>15.391579900407425</v>
      </c>
      <c r="P124" s="4">
        <f t="shared" ca="1" si="20"/>
        <v>19.918515165233138</v>
      </c>
      <c r="Q124" s="4">
        <f t="shared" ca="1" si="21"/>
        <v>1.8107741059302851</v>
      </c>
      <c r="R124" s="4">
        <f t="shared" ca="1" si="22"/>
        <v>9.0538705296514248</v>
      </c>
      <c r="S124" s="5">
        <f t="shared" si="18"/>
        <v>0.11764705882352941</v>
      </c>
      <c r="T124" s="5">
        <f t="shared" si="17"/>
        <v>0.45454545454545453</v>
      </c>
    </row>
    <row r="125" spans="1:20" x14ac:dyDescent="0.25">
      <c r="A125" t="str">
        <f>VLOOKUP(B125,kommun_VC!$L:$O,2,FALSE)</f>
        <v>529 Öxnehaga VC Hva Bra Liv</v>
      </c>
      <c r="B125" s="45">
        <f t="shared" si="9"/>
        <v>529</v>
      </c>
      <c r="C125" t="s">
        <v>161</v>
      </c>
      <c r="D125">
        <v>2018</v>
      </c>
      <c r="E125">
        <v>398</v>
      </c>
      <c r="F125">
        <v>47</v>
      </c>
      <c r="G125">
        <v>22</v>
      </c>
      <c r="H125">
        <v>5</v>
      </c>
      <c r="I125">
        <v>6</v>
      </c>
      <c r="J125">
        <v>0</v>
      </c>
      <c r="K125" t="str">
        <f>VLOOKUP(B125,kommun_VC!$L$2:$O$55,4,FALSE)</f>
        <v>Jönköpingsområde</v>
      </c>
      <c r="L125">
        <f t="shared" si="10"/>
        <v>8</v>
      </c>
      <c r="M125">
        <f>VLOOKUP(B125,listing65!$B$2:$K$60,2,FALSE)</f>
        <v>19</v>
      </c>
      <c r="N125" s="23">
        <f t="shared" ca="1" si="11"/>
        <v>1088.1666666666667</v>
      </c>
      <c r="O125" s="4">
        <f t="shared" ca="1" si="19"/>
        <v>20.217491193138304</v>
      </c>
      <c r="P125" s="4">
        <f t="shared" ca="1" si="20"/>
        <v>4.5948843620768871</v>
      </c>
      <c r="Q125" s="4">
        <f t="shared" ca="1" si="21"/>
        <v>5.5138612344922651</v>
      </c>
      <c r="R125" s="4">
        <f t="shared" ca="1" si="22"/>
        <v>0</v>
      </c>
      <c r="S125" s="5">
        <f t="shared" si="18"/>
        <v>0.27272727272727271</v>
      </c>
      <c r="T125" s="5">
        <f t="shared" si="17"/>
        <v>0</v>
      </c>
    </row>
    <row r="126" spans="1:20" x14ac:dyDescent="0.25">
      <c r="A126" t="str">
        <f>VLOOKUP(B126,kommun_VC!$L:$O,2,FALSE)</f>
        <v>529 Öxnehaga VC Hva Bra Liv</v>
      </c>
      <c r="B126">
        <f t="shared" si="9"/>
        <v>529</v>
      </c>
      <c r="C126" t="s">
        <v>161</v>
      </c>
      <c r="D126">
        <v>2019</v>
      </c>
      <c r="E126">
        <v>416</v>
      </c>
      <c r="F126">
        <v>71</v>
      </c>
      <c r="G126">
        <v>23</v>
      </c>
      <c r="H126">
        <v>9</v>
      </c>
      <c r="I126">
        <v>8</v>
      </c>
      <c r="J126">
        <v>3</v>
      </c>
      <c r="K126" t="str">
        <f>VLOOKUP(B126,kommun_VC!$L$2:$O$55,4,FALSE)</f>
        <v>Jönköpingsområde</v>
      </c>
      <c r="L126">
        <f t="shared" si="10"/>
        <v>9</v>
      </c>
      <c r="M126">
        <f>VLOOKUP(B126,listing65!$B$2:$K$60,2,FALSE)</f>
        <v>19</v>
      </c>
      <c r="N126" s="23">
        <f t="shared" ca="1" si="11"/>
        <v>1054.5</v>
      </c>
      <c r="O126" s="4">
        <f t="shared" ca="1" si="19"/>
        <v>21.811284969179706</v>
      </c>
      <c r="P126" s="4">
        <f t="shared" ca="1" si="20"/>
        <v>8.5348506401137989</v>
      </c>
      <c r="Q126" s="4">
        <f t="shared" ca="1" si="21"/>
        <v>7.5865339023233762</v>
      </c>
      <c r="R126" s="4">
        <f t="shared" ca="1" si="22"/>
        <v>2.8449502133712663</v>
      </c>
      <c r="S126" s="5">
        <f t="shared" si="18"/>
        <v>0.34782608695652173</v>
      </c>
      <c r="T126" s="5">
        <f t="shared" si="17"/>
        <v>0.33333333333333331</v>
      </c>
    </row>
    <row r="127" spans="1:20" x14ac:dyDescent="0.25">
      <c r="A127" t="str">
        <f>VLOOKUP(B127,kommun_VC!$L:$O,2,FALSE)</f>
        <v>529 Öxnehaga VC Hva Bra Liv</v>
      </c>
      <c r="B127" s="45">
        <f t="shared" si="9"/>
        <v>529</v>
      </c>
      <c r="C127" t="s">
        <v>161</v>
      </c>
      <c r="D127">
        <v>2020</v>
      </c>
      <c r="E127">
        <v>353</v>
      </c>
      <c r="F127">
        <v>50</v>
      </c>
      <c r="G127">
        <v>17</v>
      </c>
      <c r="H127">
        <v>1</v>
      </c>
      <c r="I127">
        <v>4</v>
      </c>
      <c r="J127">
        <v>0</v>
      </c>
      <c r="K127" t="str">
        <f>VLOOKUP(B127,kommun_VC!$L$2:$O$55,4,FALSE)</f>
        <v>Jönköpingsområde</v>
      </c>
      <c r="L127">
        <f t="shared" si="10"/>
        <v>10</v>
      </c>
      <c r="M127">
        <f>VLOOKUP(B127,listing65!$B$2:$K$60,2,FALSE)</f>
        <v>19</v>
      </c>
      <c r="N127" s="23">
        <f t="shared" ca="1" si="11"/>
        <v>993.16666666666663</v>
      </c>
      <c r="O127" s="4">
        <f t="shared" ca="1" si="19"/>
        <v>17.116965933881527</v>
      </c>
      <c r="P127" s="4">
        <f t="shared" ca="1" si="20"/>
        <v>1.0068803490518543</v>
      </c>
      <c r="Q127" s="4">
        <f t="shared" ca="1" si="21"/>
        <v>4.0275213962074172</v>
      </c>
      <c r="R127" s="4">
        <f t="shared" ca="1" si="22"/>
        <v>0</v>
      </c>
      <c r="S127" s="5">
        <f t="shared" si="18"/>
        <v>0.23529411764705882</v>
      </c>
      <c r="T127" s="5">
        <f t="shared" si="17"/>
        <v>0</v>
      </c>
    </row>
    <row r="128" spans="1:20" x14ac:dyDescent="0.25">
      <c r="A128" t="str">
        <f>VLOOKUP(B128,kommun_VC!$L:$O,2,FALSE)</f>
        <v>535 Landsbro VC Bra Liv</v>
      </c>
      <c r="B128">
        <f t="shared" si="9"/>
        <v>535</v>
      </c>
      <c r="C128" t="s">
        <v>162</v>
      </c>
      <c r="D128">
        <v>2014</v>
      </c>
      <c r="E128">
        <v>311</v>
      </c>
      <c r="F128">
        <v>40</v>
      </c>
      <c r="G128">
        <v>8</v>
      </c>
      <c r="H128">
        <v>5</v>
      </c>
      <c r="I128">
        <v>5</v>
      </c>
      <c r="J128">
        <v>1</v>
      </c>
      <c r="K128" t="str">
        <f>VLOOKUP(B128,kommun_VC!$L$2:$O$55,4,FALSE)</f>
        <v>Höglandet</v>
      </c>
      <c r="L128">
        <f t="shared" si="10"/>
        <v>4</v>
      </c>
      <c r="M128">
        <f>VLOOKUP(B128,listing65!$B$2:$K$60,2,FALSE)</f>
        <v>20</v>
      </c>
      <c r="N128" s="23">
        <f t="shared" ca="1" si="11"/>
        <v>864.08333333333337</v>
      </c>
      <c r="O128" s="4">
        <f t="shared" ca="1" si="19"/>
        <v>9.2583662841161143</v>
      </c>
      <c r="P128" s="4">
        <f t="shared" ca="1" si="20"/>
        <v>5.7864789275725723</v>
      </c>
      <c r="Q128" s="4">
        <f t="shared" ca="1" si="21"/>
        <v>5.7864789275725723</v>
      </c>
      <c r="R128" s="4">
        <f t="shared" ca="1" si="22"/>
        <v>1.1572957855145143</v>
      </c>
      <c r="S128" s="5">
        <f t="shared" si="18"/>
        <v>0.625</v>
      </c>
      <c r="T128" s="5">
        <f t="shared" si="17"/>
        <v>0.2</v>
      </c>
    </row>
    <row r="129" spans="1:20" x14ac:dyDescent="0.25">
      <c r="A129" t="str">
        <f>VLOOKUP(B129,kommun_VC!$L:$O,2,FALSE)</f>
        <v>535 Landsbro VC Bra Liv</v>
      </c>
      <c r="B129" s="45">
        <f t="shared" si="9"/>
        <v>535</v>
      </c>
      <c r="C129" t="s">
        <v>162</v>
      </c>
      <c r="D129">
        <v>2015</v>
      </c>
      <c r="E129">
        <v>299</v>
      </c>
      <c r="F129">
        <v>32</v>
      </c>
      <c r="G129">
        <v>5</v>
      </c>
      <c r="H129">
        <v>8</v>
      </c>
      <c r="I129">
        <v>2</v>
      </c>
      <c r="J129">
        <v>1</v>
      </c>
      <c r="K129" t="str">
        <f>VLOOKUP(B129,kommun_VC!$L$2:$O$55,4,FALSE)</f>
        <v>Höglandet</v>
      </c>
      <c r="L129">
        <f t="shared" si="10"/>
        <v>5</v>
      </c>
      <c r="M129">
        <f>VLOOKUP(B129,listing65!$B$2:$K$60,2,FALSE)</f>
        <v>20</v>
      </c>
      <c r="N129" s="23">
        <f t="shared" ca="1" si="11"/>
        <v>866.75</v>
      </c>
      <c r="O129" s="4">
        <f t="shared" ca="1" si="19"/>
        <v>5.7686760888376121</v>
      </c>
      <c r="P129" s="4">
        <f t="shared" ca="1" si="20"/>
        <v>9.2298817421401775</v>
      </c>
      <c r="Q129" s="4">
        <f t="shared" ca="1" si="21"/>
        <v>2.3074704355350444</v>
      </c>
      <c r="R129" s="4">
        <f t="shared" ca="1" si="22"/>
        <v>1.1537352177675222</v>
      </c>
      <c r="S129" s="5">
        <f t="shared" si="18"/>
        <v>0.4</v>
      </c>
      <c r="T129" s="5">
        <f t="shared" si="17"/>
        <v>0.125</v>
      </c>
    </row>
    <row r="130" spans="1:20" x14ac:dyDescent="0.25">
      <c r="A130" t="str">
        <f>VLOOKUP(B130,kommun_VC!$L:$O,2,FALSE)</f>
        <v>535 Landsbro VC Bra Liv</v>
      </c>
      <c r="B130">
        <f t="shared" si="9"/>
        <v>535</v>
      </c>
      <c r="C130" t="s">
        <v>162</v>
      </c>
      <c r="D130">
        <v>2016</v>
      </c>
      <c r="E130">
        <v>259</v>
      </c>
      <c r="F130">
        <v>25</v>
      </c>
      <c r="G130">
        <v>9</v>
      </c>
      <c r="H130">
        <v>5</v>
      </c>
      <c r="I130">
        <v>1</v>
      </c>
      <c r="J130">
        <v>3</v>
      </c>
      <c r="K130" t="str">
        <f>VLOOKUP(B130,kommun_VC!$L$2:$O$55,4,FALSE)</f>
        <v>Höglandet</v>
      </c>
      <c r="L130">
        <f t="shared" si="10"/>
        <v>6</v>
      </c>
      <c r="M130">
        <f>VLOOKUP(B130,listing65!$B$2:$K$60,2,FALSE)</f>
        <v>20</v>
      </c>
      <c r="N130" s="23">
        <f t="shared" ca="1" si="11"/>
        <v>837.25</v>
      </c>
      <c r="O130" s="4">
        <f t="shared" ca="1" si="19"/>
        <v>10.749477455957003</v>
      </c>
      <c r="P130" s="4">
        <f t="shared" ca="1" si="20"/>
        <v>5.9719319199761127</v>
      </c>
      <c r="Q130" s="4">
        <f t="shared" ca="1" si="21"/>
        <v>1.1943863839952225</v>
      </c>
      <c r="R130" s="4">
        <f t="shared" ca="1" si="22"/>
        <v>3.5831591519856674</v>
      </c>
      <c r="S130" s="5">
        <f t="shared" si="18"/>
        <v>0.1111111111111111</v>
      </c>
      <c r="T130" s="5">
        <f t="shared" si="17"/>
        <v>0.6</v>
      </c>
    </row>
    <row r="131" spans="1:20" x14ac:dyDescent="0.25">
      <c r="A131" t="str">
        <f>VLOOKUP(B131,kommun_VC!$L:$O,2,FALSE)</f>
        <v>535 Landsbro VC Bra Liv</v>
      </c>
      <c r="B131" s="45">
        <f t="shared" ref="B131:B185" si="23">LEFT(C131,3)*1</f>
        <v>535</v>
      </c>
      <c r="C131" t="s">
        <v>162</v>
      </c>
      <c r="D131">
        <v>2017</v>
      </c>
      <c r="E131">
        <v>263</v>
      </c>
      <c r="F131">
        <v>27</v>
      </c>
      <c r="G131">
        <v>10</v>
      </c>
      <c r="H131">
        <v>7</v>
      </c>
      <c r="I131">
        <v>0</v>
      </c>
      <c r="J131">
        <v>0</v>
      </c>
      <c r="K131" t="str">
        <f>VLOOKUP(B131,kommun_VC!$L$2:$O$55,4,FALSE)</f>
        <v>Höglandet</v>
      </c>
      <c r="L131">
        <f t="shared" ref="L131:L185" si="24">VLOOKUP(D131,$Z$2:$AB$10,3,FALSE)</f>
        <v>7</v>
      </c>
      <c r="M131">
        <f>VLOOKUP(B131,listing65!$B$2:$K$60,2,FALSE)</f>
        <v>20</v>
      </c>
      <c r="N131" s="23">
        <f t="shared" ref="N131:N185" ca="1" si="25">INDIRECT(ADDRESS(M131,L131,1,,"listing65"))</f>
        <v>809.08333333333337</v>
      </c>
      <c r="O131" s="4">
        <f t="shared" ca="1" si="19"/>
        <v>12.359666289010196</v>
      </c>
      <c r="P131" s="4">
        <f t="shared" ca="1" si="20"/>
        <v>8.6517664023071372</v>
      </c>
      <c r="Q131" s="4">
        <f t="shared" ca="1" si="21"/>
        <v>0</v>
      </c>
      <c r="R131" s="4">
        <f t="shared" ca="1" si="22"/>
        <v>0</v>
      </c>
      <c r="S131" s="5">
        <f t="shared" si="18"/>
        <v>0</v>
      </c>
      <c r="T131" s="5">
        <f t="shared" ref="T131:T180" si="26">IFERROR(J131/H131,"")</f>
        <v>0</v>
      </c>
    </row>
    <row r="132" spans="1:20" x14ac:dyDescent="0.25">
      <c r="A132" t="str">
        <f>VLOOKUP(B132,kommun_VC!$L:$O,2,FALSE)</f>
        <v>535 Landsbro VC Bra Liv</v>
      </c>
      <c r="B132">
        <f t="shared" si="23"/>
        <v>535</v>
      </c>
      <c r="C132" t="s">
        <v>162</v>
      </c>
      <c r="D132">
        <v>2018</v>
      </c>
      <c r="E132">
        <v>225</v>
      </c>
      <c r="F132">
        <v>26</v>
      </c>
      <c r="G132">
        <v>11</v>
      </c>
      <c r="H132">
        <v>2</v>
      </c>
      <c r="I132">
        <v>2</v>
      </c>
      <c r="J132">
        <v>0</v>
      </c>
      <c r="K132" t="str">
        <f>VLOOKUP(B132,kommun_VC!$L$2:$O$55,4,FALSE)</f>
        <v>Höglandet</v>
      </c>
      <c r="L132">
        <f t="shared" si="24"/>
        <v>8</v>
      </c>
      <c r="M132">
        <f>VLOOKUP(B132,listing65!$B$2:$K$60,2,FALSE)</f>
        <v>20</v>
      </c>
      <c r="N132" s="23">
        <f t="shared" ca="1" si="25"/>
        <v>794.75</v>
      </c>
      <c r="O132" s="4">
        <f t="shared" ca="1" si="19"/>
        <v>13.84083044982699</v>
      </c>
      <c r="P132" s="4">
        <f t="shared" ca="1" si="20"/>
        <v>2.5165146272412708</v>
      </c>
      <c r="Q132" s="4">
        <f t="shared" ca="1" si="21"/>
        <v>2.5165146272412708</v>
      </c>
      <c r="R132" s="4">
        <f t="shared" ca="1" si="22"/>
        <v>0</v>
      </c>
      <c r="S132" s="5">
        <f t="shared" si="18"/>
        <v>0.18181818181818182</v>
      </c>
      <c r="T132" s="5">
        <f t="shared" si="26"/>
        <v>0</v>
      </c>
    </row>
    <row r="133" spans="1:20" x14ac:dyDescent="0.25">
      <c r="A133" t="str">
        <f>VLOOKUP(B133,kommun_VC!$L:$O,2,FALSE)</f>
        <v>535 Landsbro VC Bra Liv</v>
      </c>
      <c r="B133" s="45">
        <f t="shared" si="23"/>
        <v>535</v>
      </c>
      <c r="C133" t="s">
        <v>162</v>
      </c>
      <c r="D133">
        <v>2019</v>
      </c>
      <c r="E133">
        <v>207</v>
      </c>
      <c r="F133">
        <v>24</v>
      </c>
      <c r="G133">
        <v>7</v>
      </c>
      <c r="H133">
        <v>4</v>
      </c>
      <c r="I133">
        <v>1</v>
      </c>
      <c r="J133">
        <v>0</v>
      </c>
      <c r="K133" t="str">
        <f>VLOOKUP(B133,kommun_VC!$L$2:$O$55,4,FALSE)</f>
        <v>Höglandet</v>
      </c>
      <c r="L133">
        <f t="shared" si="24"/>
        <v>9</v>
      </c>
      <c r="M133">
        <f>VLOOKUP(B133,listing65!$B$2:$K$60,2,FALSE)</f>
        <v>20</v>
      </c>
      <c r="N133" s="23">
        <f t="shared" ca="1" si="25"/>
        <v>806.25</v>
      </c>
      <c r="O133" s="4">
        <f t="shared" ca="1" si="19"/>
        <v>8.6821705426356584</v>
      </c>
      <c r="P133" s="4">
        <f t="shared" ca="1" si="20"/>
        <v>4.9612403100775193</v>
      </c>
      <c r="Q133" s="4">
        <f t="shared" ca="1" si="21"/>
        <v>1.2403100775193798</v>
      </c>
      <c r="R133" s="4">
        <f t="shared" ca="1" si="22"/>
        <v>0</v>
      </c>
      <c r="S133" s="5">
        <f t="shared" si="18"/>
        <v>0.14285714285714285</v>
      </c>
      <c r="T133" s="5">
        <f t="shared" si="26"/>
        <v>0</v>
      </c>
    </row>
    <row r="134" spans="1:20" x14ac:dyDescent="0.25">
      <c r="A134" t="str">
        <f>VLOOKUP(B134,kommun_VC!$L:$O,2,FALSE)</f>
        <v>535 Landsbro VC Bra Liv</v>
      </c>
      <c r="B134">
        <f t="shared" si="23"/>
        <v>535</v>
      </c>
      <c r="C134" t="s">
        <v>162</v>
      </c>
      <c r="D134">
        <v>2020</v>
      </c>
      <c r="E134">
        <v>197</v>
      </c>
      <c r="F134">
        <v>16</v>
      </c>
      <c r="G134">
        <v>9</v>
      </c>
      <c r="H134">
        <v>3</v>
      </c>
      <c r="I134">
        <v>1</v>
      </c>
      <c r="J134">
        <v>1</v>
      </c>
      <c r="K134" t="str">
        <f>VLOOKUP(B134,kommun_VC!$L$2:$O$55,4,FALSE)</f>
        <v>Höglandet</v>
      </c>
      <c r="L134">
        <f t="shared" si="24"/>
        <v>10</v>
      </c>
      <c r="M134">
        <f>VLOOKUP(B134,listing65!$B$2:$K$60,2,FALSE)</f>
        <v>20</v>
      </c>
      <c r="N134" s="23">
        <f t="shared" ca="1" si="25"/>
        <v>805.58333333333337</v>
      </c>
      <c r="O134" s="4">
        <f t="shared" ca="1" si="19"/>
        <v>11.172028550739629</v>
      </c>
      <c r="P134" s="4">
        <f t="shared" ca="1" si="20"/>
        <v>3.7240095169132097</v>
      </c>
      <c r="Q134" s="4">
        <f t="shared" ca="1" si="21"/>
        <v>1.2413365056377366</v>
      </c>
      <c r="R134" s="4">
        <f t="shared" ca="1" si="22"/>
        <v>1.2413365056377366</v>
      </c>
      <c r="S134" s="5">
        <f t="shared" si="18"/>
        <v>0.1111111111111111</v>
      </c>
      <c r="T134" s="5">
        <f t="shared" si="26"/>
        <v>0.33333333333333331</v>
      </c>
    </row>
    <row r="135" spans="1:20" x14ac:dyDescent="0.25">
      <c r="A135" t="str">
        <f>VLOOKUP(B135,kommun_VC!$L:$O,2,FALSE)</f>
        <v>537 Bodafors VC Bra Liv</v>
      </c>
      <c r="B135" s="45">
        <f t="shared" si="23"/>
        <v>537</v>
      </c>
      <c r="C135" t="s">
        <v>164</v>
      </c>
      <c r="D135">
        <v>2014</v>
      </c>
      <c r="E135">
        <v>439</v>
      </c>
      <c r="F135">
        <v>53</v>
      </c>
      <c r="G135">
        <v>21</v>
      </c>
      <c r="H135">
        <v>3</v>
      </c>
      <c r="I135">
        <v>9</v>
      </c>
      <c r="J135">
        <v>0</v>
      </c>
      <c r="K135" t="str">
        <f>VLOOKUP(B135,kommun_VC!$L$2:$O$55,4,FALSE)</f>
        <v>Höglandet</v>
      </c>
      <c r="L135">
        <f t="shared" si="24"/>
        <v>4</v>
      </c>
      <c r="M135">
        <f>VLOOKUP(B135,listing65!$B$2:$K$60,2,FALSE)</f>
        <v>21</v>
      </c>
      <c r="N135" s="23">
        <f t="shared" ca="1" si="25"/>
        <v>1196.25</v>
      </c>
      <c r="O135" s="4">
        <f t="shared" ca="1" si="19"/>
        <v>17.554858934169278</v>
      </c>
      <c r="P135" s="4">
        <f t="shared" ca="1" si="20"/>
        <v>2.5078369905956115</v>
      </c>
      <c r="Q135" s="4">
        <f t="shared" ca="1" si="21"/>
        <v>7.523510971786834</v>
      </c>
      <c r="R135" s="4">
        <f t="shared" ca="1" si="22"/>
        <v>0</v>
      </c>
      <c r="S135" s="5">
        <f t="shared" si="18"/>
        <v>0.42857142857142855</v>
      </c>
      <c r="T135" s="5">
        <f t="shared" si="26"/>
        <v>0</v>
      </c>
    </row>
    <row r="136" spans="1:20" x14ac:dyDescent="0.25">
      <c r="A136" t="str">
        <f>VLOOKUP(B136,kommun_VC!$L:$O,2,FALSE)</f>
        <v>537 Bodafors VC Bra Liv</v>
      </c>
      <c r="B136">
        <f t="shared" si="23"/>
        <v>537</v>
      </c>
      <c r="C136" t="s">
        <v>164</v>
      </c>
      <c r="D136">
        <v>2015</v>
      </c>
      <c r="E136">
        <v>416</v>
      </c>
      <c r="F136">
        <v>65</v>
      </c>
      <c r="G136">
        <v>19</v>
      </c>
      <c r="H136">
        <v>7</v>
      </c>
      <c r="I136">
        <v>2</v>
      </c>
      <c r="J136">
        <v>2</v>
      </c>
      <c r="K136" t="str">
        <f>VLOOKUP(B136,kommun_VC!$L$2:$O$55,4,FALSE)</f>
        <v>Höglandet</v>
      </c>
      <c r="L136">
        <f t="shared" si="24"/>
        <v>5</v>
      </c>
      <c r="M136">
        <f>VLOOKUP(B136,listing65!$B$2:$K$60,2,FALSE)</f>
        <v>21</v>
      </c>
      <c r="N136" s="23">
        <f t="shared" ca="1" si="25"/>
        <v>1193</v>
      </c>
      <c r="O136" s="4">
        <f t="shared" ca="1" si="19"/>
        <v>15.92623637887678</v>
      </c>
      <c r="P136" s="4">
        <f t="shared" ca="1" si="20"/>
        <v>5.8675607711651301</v>
      </c>
      <c r="Q136" s="4">
        <f t="shared" ca="1" si="21"/>
        <v>1.6764459346186085</v>
      </c>
      <c r="R136" s="4">
        <f t="shared" ca="1" si="22"/>
        <v>1.6764459346186085</v>
      </c>
      <c r="S136" s="5">
        <f t="shared" si="18"/>
        <v>0.10526315789473684</v>
      </c>
      <c r="T136" s="5">
        <f t="shared" si="26"/>
        <v>0.2857142857142857</v>
      </c>
    </row>
    <row r="137" spans="1:20" x14ac:dyDescent="0.25">
      <c r="A137" t="str">
        <f>VLOOKUP(B137,kommun_VC!$L:$O,2,FALSE)</f>
        <v>537 Bodafors VC Bra Liv</v>
      </c>
      <c r="B137" s="45">
        <f t="shared" si="23"/>
        <v>537</v>
      </c>
      <c r="C137" t="s">
        <v>164</v>
      </c>
      <c r="D137">
        <v>2016</v>
      </c>
      <c r="E137">
        <v>473</v>
      </c>
      <c r="F137">
        <v>78</v>
      </c>
      <c r="G137">
        <v>24</v>
      </c>
      <c r="H137">
        <v>4</v>
      </c>
      <c r="I137">
        <v>6</v>
      </c>
      <c r="J137">
        <v>1</v>
      </c>
      <c r="K137" t="str">
        <f>VLOOKUP(B137,kommun_VC!$L$2:$O$55,4,FALSE)</f>
        <v>Höglandet</v>
      </c>
      <c r="L137">
        <f t="shared" si="24"/>
        <v>6</v>
      </c>
      <c r="M137">
        <f>VLOOKUP(B137,listing65!$B$2:$K$60,2,FALSE)</f>
        <v>21</v>
      </c>
      <c r="N137" s="23">
        <f t="shared" ca="1" si="25"/>
        <v>1203.8333333333333</v>
      </c>
      <c r="O137" s="4">
        <f t="shared" ca="1" si="19"/>
        <v>19.93631455074069</v>
      </c>
      <c r="P137" s="4">
        <f t="shared" ca="1" si="20"/>
        <v>3.3227190917901148</v>
      </c>
      <c r="Q137" s="4">
        <f t="shared" ca="1" si="21"/>
        <v>4.9840786376851725</v>
      </c>
      <c r="R137" s="4">
        <f t="shared" ca="1" si="22"/>
        <v>0.83067977294752871</v>
      </c>
      <c r="S137" s="5">
        <f t="shared" si="18"/>
        <v>0.25</v>
      </c>
      <c r="T137" s="5">
        <f t="shared" si="26"/>
        <v>0.25</v>
      </c>
    </row>
    <row r="138" spans="1:20" x14ac:dyDescent="0.25">
      <c r="A138" t="str">
        <f>VLOOKUP(B138,kommun_VC!$L:$O,2,FALSE)</f>
        <v>537 Bodafors VC Bra Liv</v>
      </c>
      <c r="B138">
        <f t="shared" si="23"/>
        <v>537</v>
      </c>
      <c r="C138" t="s">
        <v>164</v>
      </c>
      <c r="D138">
        <v>2017</v>
      </c>
      <c r="E138">
        <v>421</v>
      </c>
      <c r="F138">
        <v>80</v>
      </c>
      <c r="G138">
        <v>26</v>
      </c>
      <c r="H138">
        <v>4</v>
      </c>
      <c r="I138">
        <v>10</v>
      </c>
      <c r="J138">
        <v>1</v>
      </c>
      <c r="K138" t="str">
        <f>VLOOKUP(B138,kommun_VC!$L$2:$O$55,4,FALSE)</f>
        <v>Höglandet</v>
      </c>
      <c r="L138">
        <f t="shared" si="24"/>
        <v>7</v>
      </c>
      <c r="M138">
        <f>VLOOKUP(B138,listing65!$B$2:$K$60,2,FALSE)</f>
        <v>21</v>
      </c>
      <c r="N138" s="23">
        <f t="shared" ca="1" si="25"/>
        <v>1196</v>
      </c>
      <c r="O138" s="4">
        <f t="shared" ca="1" si="19"/>
        <v>21.739130434782609</v>
      </c>
      <c r="P138" s="4">
        <f t="shared" ca="1" si="20"/>
        <v>3.3444816053511706</v>
      </c>
      <c r="Q138" s="4">
        <f t="shared" ca="1" si="21"/>
        <v>8.3612040133779253</v>
      </c>
      <c r="R138" s="4">
        <f t="shared" ca="1" si="22"/>
        <v>0.83612040133779264</v>
      </c>
      <c r="S138" s="5">
        <f t="shared" si="18"/>
        <v>0.38461538461538464</v>
      </c>
      <c r="T138" s="5">
        <f t="shared" si="26"/>
        <v>0.25</v>
      </c>
    </row>
    <row r="139" spans="1:20" x14ac:dyDescent="0.25">
      <c r="A139" t="str">
        <f>VLOOKUP(B139,kommun_VC!$L:$O,2,FALSE)</f>
        <v>537 Bodafors VC Bra Liv</v>
      </c>
      <c r="B139" s="45">
        <f t="shared" si="23"/>
        <v>537</v>
      </c>
      <c r="C139" t="s">
        <v>164</v>
      </c>
      <c r="D139">
        <v>2018</v>
      </c>
      <c r="E139">
        <v>393</v>
      </c>
      <c r="F139">
        <v>54</v>
      </c>
      <c r="G139">
        <v>18</v>
      </c>
      <c r="H139">
        <v>6</v>
      </c>
      <c r="I139">
        <v>3</v>
      </c>
      <c r="J139">
        <v>1</v>
      </c>
      <c r="K139" t="str">
        <f>VLOOKUP(B139,kommun_VC!$L$2:$O$55,4,FALSE)</f>
        <v>Höglandet</v>
      </c>
      <c r="L139">
        <f t="shared" si="24"/>
        <v>8</v>
      </c>
      <c r="M139">
        <f>VLOOKUP(B139,listing65!$B$2:$K$60,2,FALSE)</f>
        <v>21</v>
      </c>
      <c r="N139" s="23">
        <f t="shared" ca="1" si="25"/>
        <v>1192.6666666666667</v>
      </c>
      <c r="O139" s="4">
        <f t="shared" ca="1" si="19"/>
        <v>15.09223029625489</v>
      </c>
      <c r="P139" s="4">
        <f t="shared" ca="1" si="20"/>
        <v>5.0307434320849636</v>
      </c>
      <c r="Q139" s="4">
        <f t="shared" ca="1" si="21"/>
        <v>2.5153717160424818</v>
      </c>
      <c r="R139" s="4">
        <f t="shared" ca="1" si="22"/>
        <v>0.83845723868082722</v>
      </c>
      <c r="S139" s="5">
        <f t="shared" ref="S139:S172" si="27">IFERROR(I139/G139,"")</f>
        <v>0.16666666666666666</v>
      </c>
      <c r="T139" s="5">
        <f t="shared" si="26"/>
        <v>0.16666666666666666</v>
      </c>
    </row>
    <row r="140" spans="1:20" x14ac:dyDescent="0.25">
      <c r="A140" t="str">
        <f>VLOOKUP(B140,kommun_VC!$L:$O,2,FALSE)</f>
        <v>537 Bodafors VC Bra Liv</v>
      </c>
      <c r="B140">
        <f t="shared" si="23"/>
        <v>537</v>
      </c>
      <c r="C140" t="s">
        <v>164</v>
      </c>
      <c r="D140">
        <v>2019</v>
      </c>
      <c r="E140">
        <v>377</v>
      </c>
      <c r="F140">
        <v>49</v>
      </c>
      <c r="G140">
        <v>18</v>
      </c>
      <c r="H140">
        <v>3</v>
      </c>
      <c r="I140">
        <v>5</v>
      </c>
      <c r="J140">
        <v>0</v>
      </c>
      <c r="K140" t="str">
        <f>VLOOKUP(B140,kommun_VC!$L$2:$O$55,4,FALSE)</f>
        <v>Höglandet</v>
      </c>
      <c r="L140">
        <f t="shared" si="24"/>
        <v>9</v>
      </c>
      <c r="M140">
        <f>VLOOKUP(B140,listing65!$B$2:$K$60,2,FALSE)</f>
        <v>21</v>
      </c>
      <c r="N140" s="23">
        <f t="shared" ca="1" si="25"/>
        <v>1184.1666666666667</v>
      </c>
      <c r="O140" s="4">
        <f t="shared" ca="1" si="19"/>
        <v>15.200562983814216</v>
      </c>
      <c r="P140" s="4">
        <f t="shared" ca="1" si="20"/>
        <v>2.5334271639690358</v>
      </c>
      <c r="Q140" s="4">
        <f t="shared" ca="1" si="21"/>
        <v>4.2223786066150595</v>
      </c>
      <c r="R140" s="4">
        <f t="shared" ca="1" si="22"/>
        <v>0</v>
      </c>
      <c r="S140" s="5">
        <f t="shared" si="27"/>
        <v>0.27777777777777779</v>
      </c>
      <c r="T140" s="5">
        <f t="shared" si="26"/>
        <v>0</v>
      </c>
    </row>
    <row r="141" spans="1:20" x14ac:dyDescent="0.25">
      <c r="A141" t="str">
        <f>VLOOKUP(B141,kommun_VC!$L:$O,2,FALSE)</f>
        <v>537 Bodafors VC Bra Liv</v>
      </c>
      <c r="B141" s="45">
        <f t="shared" si="23"/>
        <v>537</v>
      </c>
      <c r="C141" t="s">
        <v>164</v>
      </c>
      <c r="D141">
        <v>2020</v>
      </c>
      <c r="E141">
        <v>368</v>
      </c>
      <c r="F141">
        <v>48</v>
      </c>
      <c r="G141">
        <v>17</v>
      </c>
      <c r="H141">
        <v>3</v>
      </c>
      <c r="I141">
        <v>2</v>
      </c>
      <c r="J141">
        <v>0</v>
      </c>
      <c r="K141" t="str">
        <f>VLOOKUP(B141,kommun_VC!$L$2:$O$55,4,FALSE)</f>
        <v>Höglandet</v>
      </c>
      <c r="L141">
        <f t="shared" si="24"/>
        <v>10</v>
      </c>
      <c r="M141">
        <f>VLOOKUP(B141,listing65!$B$2:$K$60,2,FALSE)</f>
        <v>21</v>
      </c>
      <c r="N141" s="23">
        <f t="shared" ca="1" si="25"/>
        <v>1191.4166666666667</v>
      </c>
      <c r="O141" s="4">
        <f t="shared" ca="1" si="19"/>
        <v>14.26872770511296</v>
      </c>
      <c r="P141" s="4">
        <f t="shared" ca="1" si="20"/>
        <v>2.5180107714905224</v>
      </c>
      <c r="Q141" s="4">
        <f t="shared" ca="1" si="21"/>
        <v>1.6786738476603482</v>
      </c>
      <c r="R141" s="4">
        <f t="shared" ca="1" si="22"/>
        <v>0</v>
      </c>
      <c r="S141" s="5">
        <f t="shared" si="27"/>
        <v>0.11764705882352941</v>
      </c>
      <c r="T141" s="5">
        <f t="shared" si="26"/>
        <v>0</v>
      </c>
    </row>
    <row r="142" spans="1:20" x14ac:dyDescent="0.25">
      <c r="A142" t="str">
        <f>VLOOKUP(B142,kommun_VC!$L:$O,2,FALSE)</f>
        <v>540 Vråen VC Värnamo Bra Liv</v>
      </c>
      <c r="B142">
        <f t="shared" si="23"/>
        <v>540</v>
      </c>
      <c r="C142" t="s">
        <v>165</v>
      </c>
      <c r="D142">
        <v>2014</v>
      </c>
      <c r="E142">
        <v>1241</v>
      </c>
      <c r="F142">
        <v>192</v>
      </c>
      <c r="G142">
        <v>46</v>
      </c>
      <c r="H142">
        <v>15</v>
      </c>
      <c r="I142">
        <v>8</v>
      </c>
      <c r="J142">
        <v>2</v>
      </c>
      <c r="K142" t="str">
        <f>VLOOKUP(B142,kommun_VC!$L$2:$O$55,4,FALSE)</f>
        <v>Värnamoområdet</v>
      </c>
      <c r="L142">
        <f t="shared" si="24"/>
        <v>4</v>
      </c>
      <c r="M142">
        <f>VLOOKUP(B142,listing65!$B$2:$K$60,2,FALSE)</f>
        <v>22</v>
      </c>
      <c r="N142" s="23">
        <f t="shared" ca="1" si="25"/>
        <v>2598.9166666666665</v>
      </c>
      <c r="O142" s="4">
        <f t="shared" ca="1" si="19"/>
        <v>17.699682560041044</v>
      </c>
      <c r="P142" s="4">
        <f t="shared" ca="1" si="20"/>
        <v>5.7716356174046881</v>
      </c>
      <c r="Q142" s="4">
        <f t="shared" ca="1" si="21"/>
        <v>3.0782056626158338</v>
      </c>
      <c r="R142" s="4">
        <f t="shared" ca="1" si="22"/>
        <v>0.76955141565395846</v>
      </c>
      <c r="S142" s="5">
        <f t="shared" si="27"/>
        <v>0.17391304347826086</v>
      </c>
      <c r="T142" s="5">
        <f t="shared" si="26"/>
        <v>0.13333333333333333</v>
      </c>
    </row>
    <row r="143" spans="1:20" x14ac:dyDescent="0.25">
      <c r="A143" t="str">
        <f>VLOOKUP(B143,kommun_VC!$L:$O,2,FALSE)</f>
        <v>540 Vråen VC Värnamo Bra Liv</v>
      </c>
      <c r="B143" s="45">
        <f t="shared" si="23"/>
        <v>540</v>
      </c>
      <c r="C143" t="s">
        <v>165</v>
      </c>
      <c r="D143">
        <v>2015</v>
      </c>
      <c r="E143">
        <v>1111</v>
      </c>
      <c r="F143">
        <v>189</v>
      </c>
      <c r="G143">
        <v>44</v>
      </c>
      <c r="H143">
        <v>16</v>
      </c>
      <c r="I143">
        <v>10</v>
      </c>
      <c r="J143">
        <v>6</v>
      </c>
      <c r="K143" t="str">
        <f>VLOOKUP(B143,kommun_VC!$L$2:$O$55,4,FALSE)</f>
        <v>Värnamoområdet</v>
      </c>
      <c r="L143">
        <f t="shared" si="24"/>
        <v>5</v>
      </c>
      <c r="M143">
        <f>VLOOKUP(B143,listing65!$B$2:$K$60,2,FALSE)</f>
        <v>22</v>
      </c>
      <c r="N143" s="23">
        <f t="shared" ca="1" si="25"/>
        <v>2525</v>
      </c>
      <c r="O143" s="4">
        <f t="shared" ca="1" si="19"/>
        <v>17.425742574257427</v>
      </c>
      <c r="P143" s="4">
        <f t="shared" ca="1" si="20"/>
        <v>6.3366336633663369</v>
      </c>
      <c r="Q143" s="4">
        <f t="shared" ca="1" si="21"/>
        <v>3.9603960396039604</v>
      </c>
      <c r="R143" s="4">
        <f t="shared" ca="1" si="22"/>
        <v>2.3762376237623761</v>
      </c>
      <c r="S143" s="5">
        <f t="shared" si="27"/>
        <v>0.22727272727272727</v>
      </c>
      <c r="T143" s="5">
        <f t="shared" si="26"/>
        <v>0.375</v>
      </c>
    </row>
    <row r="144" spans="1:20" x14ac:dyDescent="0.25">
      <c r="A144" t="str">
        <f>VLOOKUP(B144,kommun_VC!$L:$O,2,FALSE)</f>
        <v>540 Vråen VC Värnamo Bra Liv</v>
      </c>
      <c r="B144">
        <f t="shared" si="23"/>
        <v>540</v>
      </c>
      <c r="C144" t="s">
        <v>165</v>
      </c>
      <c r="D144">
        <v>2016</v>
      </c>
      <c r="E144">
        <v>1053</v>
      </c>
      <c r="F144">
        <v>168</v>
      </c>
      <c r="G144">
        <v>27</v>
      </c>
      <c r="H144">
        <v>22</v>
      </c>
      <c r="I144">
        <v>5</v>
      </c>
      <c r="J144">
        <v>6</v>
      </c>
      <c r="K144" t="str">
        <f>VLOOKUP(B144,kommun_VC!$L$2:$O$55,4,FALSE)</f>
        <v>Värnamoområdet</v>
      </c>
      <c r="L144">
        <f t="shared" si="24"/>
        <v>6</v>
      </c>
      <c r="M144">
        <f>VLOOKUP(B144,listing65!$B$2:$K$60,2,FALSE)</f>
        <v>22</v>
      </c>
      <c r="N144" s="23">
        <f t="shared" ca="1" si="25"/>
        <v>2511.3333333333335</v>
      </c>
      <c r="O144" s="4">
        <f t="shared" ca="1" si="19"/>
        <v>10.751260950358374</v>
      </c>
      <c r="P144" s="4">
        <f t="shared" ca="1" si="20"/>
        <v>8.76028670029201</v>
      </c>
      <c r="Q144" s="4">
        <f t="shared" ca="1" si="21"/>
        <v>1.9909742500663656</v>
      </c>
      <c r="R144" s="4">
        <f t="shared" ca="1" si="22"/>
        <v>2.3891691000796391</v>
      </c>
      <c r="S144" s="5">
        <f t="shared" si="27"/>
        <v>0.18518518518518517</v>
      </c>
      <c r="T144" s="5">
        <f t="shared" si="26"/>
        <v>0.27272727272727271</v>
      </c>
    </row>
    <row r="145" spans="1:20" x14ac:dyDescent="0.25">
      <c r="A145" t="str">
        <f>VLOOKUP(B145,kommun_VC!$L:$O,2,FALSE)</f>
        <v>540 Vråen VC Värnamo Bra Liv</v>
      </c>
      <c r="B145" s="45">
        <f t="shared" si="23"/>
        <v>540</v>
      </c>
      <c r="C145" t="s">
        <v>165</v>
      </c>
      <c r="D145">
        <v>2017</v>
      </c>
      <c r="E145">
        <v>973</v>
      </c>
      <c r="F145">
        <v>135</v>
      </c>
      <c r="G145">
        <v>43</v>
      </c>
      <c r="H145">
        <v>17</v>
      </c>
      <c r="I145">
        <v>11</v>
      </c>
      <c r="J145">
        <v>5</v>
      </c>
      <c r="K145" t="str">
        <f>VLOOKUP(B145,kommun_VC!$L$2:$O$55,4,FALSE)</f>
        <v>Värnamoområdet</v>
      </c>
      <c r="L145">
        <f t="shared" si="24"/>
        <v>7</v>
      </c>
      <c r="M145">
        <f>VLOOKUP(B145,listing65!$B$2:$K$60,2,FALSE)</f>
        <v>22</v>
      </c>
      <c r="N145" s="23">
        <f t="shared" ca="1" si="25"/>
        <v>2515.9166666666665</v>
      </c>
      <c r="O145" s="4">
        <f t="shared" ca="1" si="19"/>
        <v>17.091186115067405</v>
      </c>
      <c r="P145" s="4">
        <f t="shared" ca="1" si="20"/>
        <v>6.7569805571196717</v>
      </c>
      <c r="Q145" s="4">
        <f t="shared" ca="1" si="21"/>
        <v>4.3721638899009641</v>
      </c>
      <c r="R145" s="4">
        <f t="shared" ca="1" si="22"/>
        <v>1.9873472226822564</v>
      </c>
      <c r="S145" s="5">
        <f t="shared" si="27"/>
        <v>0.2558139534883721</v>
      </c>
      <c r="T145" s="5">
        <f t="shared" si="26"/>
        <v>0.29411764705882354</v>
      </c>
    </row>
    <row r="146" spans="1:20" x14ac:dyDescent="0.25">
      <c r="A146" t="str">
        <f>VLOOKUP(B146,kommun_VC!$L:$O,2,FALSE)</f>
        <v>540 Vråen VC Värnamo Bra Liv</v>
      </c>
      <c r="B146">
        <f t="shared" si="23"/>
        <v>540</v>
      </c>
      <c r="C146" t="s">
        <v>165</v>
      </c>
      <c r="D146">
        <v>2018</v>
      </c>
      <c r="E146">
        <v>1045</v>
      </c>
      <c r="F146">
        <v>175</v>
      </c>
      <c r="G146">
        <v>52</v>
      </c>
      <c r="H146">
        <v>28</v>
      </c>
      <c r="I146">
        <v>13</v>
      </c>
      <c r="J146">
        <v>11</v>
      </c>
      <c r="K146" t="str">
        <f>VLOOKUP(B146,kommun_VC!$L$2:$O$55,4,FALSE)</f>
        <v>Värnamoområdet</v>
      </c>
      <c r="L146">
        <f t="shared" si="24"/>
        <v>8</v>
      </c>
      <c r="M146">
        <f>VLOOKUP(B146,listing65!$B$2:$K$60,2,FALSE)</f>
        <v>22</v>
      </c>
      <c r="N146" s="23">
        <f t="shared" ca="1" si="25"/>
        <v>2562.9166666666665</v>
      </c>
      <c r="O146" s="4">
        <f t="shared" ca="1" si="19"/>
        <v>20.289383840026012</v>
      </c>
      <c r="P146" s="4">
        <f t="shared" ca="1" si="20"/>
        <v>10.925052836937084</v>
      </c>
      <c r="Q146" s="4">
        <f t="shared" ca="1" si="21"/>
        <v>5.0723459600065031</v>
      </c>
      <c r="R146" s="4">
        <f t="shared" ca="1" si="22"/>
        <v>4.2919850430824251</v>
      </c>
      <c r="S146" s="5">
        <f t="shared" si="27"/>
        <v>0.25</v>
      </c>
      <c r="T146" s="5">
        <f t="shared" si="26"/>
        <v>0.39285714285714285</v>
      </c>
    </row>
    <row r="147" spans="1:20" x14ac:dyDescent="0.25">
      <c r="A147" t="str">
        <f>VLOOKUP(B147,kommun_VC!$L:$O,2,FALSE)</f>
        <v>540 Vråen VC Värnamo Bra Liv</v>
      </c>
      <c r="B147" s="45">
        <f t="shared" si="23"/>
        <v>540</v>
      </c>
      <c r="C147" t="s">
        <v>165</v>
      </c>
      <c r="D147">
        <v>2019</v>
      </c>
      <c r="E147">
        <v>1047</v>
      </c>
      <c r="F147">
        <v>189</v>
      </c>
      <c r="G147">
        <v>36</v>
      </c>
      <c r="H147">
        <v>26</v>
      </c>
      <c r="I147">
        <v>11</v>
      </c>
      <c r="J147">
        <v>13</v>
      </c>
      <c r="K147" t="str">
        <f>VLOOKUP(B147,kommun_VC!$L$2:$O$55,4,FALSE)</f>
        <v>Värnamoområdet</v>
      </c>
      <c r="L147">
        <f t="shared" si="24"/>
        <v>9</v>
      </c>
      <c r="M147">
        <f>VLOOKUP(B147,listing65!$B$2:$K$60,2,FALSE)</f>
        <v>22</v>
      </c>
      <c r="N147" s="23">
        <f t="shared" ca="1" si="25"/>
        <v>2596.9166666666665</v>
      </c>
      <c r="O147" s="4">
        <f t="shared" ca="1" si="19"/>
        <v>13.862593460193178</v>
      </c>
      <c r="P147" s="4">
        <f t="shared" ca="1" si="20"/>
        <v>10.011873054583962</v>
      </c>
      <c r="Q147" s="4">
        <f t="shared" ca="1" si="21"/>
        <v>4.2357924461701373</v>
      </c>
      <c r="R147" s="4">
        <f t="shared" ca="1" si="22"/>
        <v>5.0059365272919809</v>
      </c>
      <c r="S147" s="5">
        <f t="shared" si="27"/>
        <v>0.30555555555555558</v>
      </c>
      <c r="T147" s="5">
        <f t="shared" si="26"/>
        <v>0.5</v>
      </c>
    </row>
    <row r="148" spans="1:20" x14ac:dyDescent="0.25">
      <c r="A148" t="str">
        <f>VLOOKUP(B148,kommun_VC!$L:$O,2,FALSE)</f>
        <v>540 Vråen VC Värnamo Bra Liv</v>
      </c>
      <c r="B148">
        <f t="shared" si="23"/>
        <v>540</v>
      </c>
      <c r="C148" t="s">
        <v>165</v>
      </c>
      <c r="D148">
        <v>2020</v>
      </c>
      <c r="E148">
        <v>820</v>
      </c>
      <c r="F148">
        <v>135</v>
      </c>
      <c r="G148">
        <v>23</v>
      </c>
      <c r="H148">
        <v>16</v>
      </c>
      <c r="I148">
        <v>6</v>
      </c>
      <c r="J148">
        <v>6</v>
      </c>
      <c r="K148" t="str">
        <f>VLOOKUP(B148,kommun_VC!$L$2:$O$55,4,FALSE)</f>
        <v>Värnamoområdet</v>
      </c>
      <c r="L148">
        <f t="shared" si="24"/>
        <v>10</v>
      </c>
      <c r="M148">
        <f>VLOOKUP(B148,listing65!$B$2:$K$60,2,FALSE)</f>
        <v>22</v>
      </c>
      <c r="N148" s="23">
        <f t="shared" ca="1" si="25"/>
        <v>2618.5</v>
      </c>
      <c r="O148" s="4">
        <f t="shared" ca="1" si="19"/>
        <v>8.7836547641779639</v>
      </c>
      <c r="P148" s="4">
        <f t="shared" ca="1" si="20"/>
        <v>6.1103685316020622</v>
      </c>
      <c r="Q148" s="4">
        <f t="shared" ca="1" si="21"/>
        <v>2.2913881993507732</v>
      </c>
      <c r="R148" s="4">
        <f t="shared" ca="1" si="22"/>
        <v>2.2913881993507732</v>
      </c>
      <c r="S148" s="5">
        <f t="shared" si="27"/>
        <v>0.2608695652173913</v>
      </c>
      <c r="T148" s="5">
        <f t="shared" si="26"/>
        <v>0.375</v>
      </c>
    </row>
    <row r="149" spans="1:20" x14ac:dyDescent="0.25">
      <c r="A149" t="str">
        <f>VLOOKUP(B149,kommun_VC!$L:$O,2,FALSE)</f>
        <v>541 Väster VC Värnamo Bra Liv</v>
      </c>
      <c r="B149" s="45">
        <f t="shared" si="23"/>
        <v>541</v>
      </c>
      <c r="C149" t="s">
        <v>166</v>
      </c>
      <c r="D149">
        <v>2014</v>
      </c>
      <c r="E149">
        <v>896</v>
      </c>
      <c r="F149">
        <v>131</v>
      </c>
      <c r="G149">
        <v>31</v>
      </c>
      <c r="H149">
        <v>16</v>
      </c>
      <c r="I149">
        <v>7</v>
      </c>
      <c r="J149">
        <v>2</v>
      </c>
      <c r="K149" t="str">
        <f>VLOOKUP(B149,kommun_VC!$L$2:$O$55,4,FALSE)</f>
        <v>Värnamoområdet</v>
      </c>
      <c r="L149">
        <f t="shared" si="24"/>
        <v>4</v>
      </c>
      <c r="M149">
        <f>VLOOKUP(B149,listing65!$B$2:$K$60,2,FALSE)</f>
        <v>23</v>
      </c>
      <c r="N149" s="23">
        <f t="shared" ca="1" si="25"/>
        <v>2012.8333333333333</v>
      </c>
      <c r="O149" s="4">
        <f t="shared" ca="1" si="19"/>
        <v>15.401175788689246</v>
      </c>
      <c r="P149" s="4">
        <f t="shared" ca="1" si="20"/>
        <v>7.9489939554525133</v>
      </c>
      <c r="Q149" s="4">
        <f t="shared" ca="1" si="21"/>
        <v>3.4776848555104745</v>
      </c>
      <c r="R149" s="4">
        <f t="shared" ca="1" si="22"/>
        <v>0.99362424443156416</v>
      </c>
      <c r="S149" s="5">
        <f t="shared" si="27"/>
        <v>0.22580645161290322</v>
      </c>
      <c r="T149" s="5">
        <f t="shared" si="26"/>
        <v>0.125</v>
      </c>
    </row>
    <row r="150" spans="1:20" x14ac:dyDescent="0.25">
      <c r="A150" t="str">
        <f>VLOOKUP(B150,kommun_VC!$L:$O,2,FALSE)</f>
        <v>541 Väster VC Värnamo Bra Liv</v>
      </c>
      <c r="B150">
        <f t="shared" si="23"/>
        <v>541</v>
      </c>
      <c r="C150" t="s">
        <v>166</v>
      </c>
      <c r="D150">
        <v>2015</v>
      </c>
      <c r="E150">
        <v>869</v>
      </c>
      <c r="F150">
        <v>143</v>
      </c>
      <c r="G150">
        <v>35</v>
      </c>
      <c r="H150">
        <v>10</v>
      </c>
      <c r="I150">
        <v>7</v>
      </c>
      <c r="J150">
        <v>3</v>
      </c>
      <c r="K150" t="str">
        <f>VLOOKUP(B150,kommun_VC!$L$2:$O$55,4,FALSE)</f>
        <v>Värnamoområdet</v>
      </c>
      <c r="L150">
        <f t="shared" si="24"/>
        <v>5</v>
      </c>
      <c r="M150">
        <f>VLOOKUP(B150,listing65!$B$2:$K$60,2,FALSE)</f>
        <v>23</v>
      </c>
      <c r="N150" s="23">
        <f t="shared" ca="1" si="25"/>
        <v>1998</v>
      </c>
      <c r="O150" s="4">
        <f t="shared" ca="1" si="19"/>
        <v>17.517517517517518</v>
      </c>
      <c r="P150" s="4">
        <f t="shared" ca="1" si="20"/>
        <v>5.005005005005005</v>
      </c>
      <c r="Q150" s="4">
        <f t="shared" ca="1" si="21"/>
        <v>3.5035035035035036</v>
      </c>
      <c r="R150" s="4">
        <f t="shared" ca="1" si="22"/>
        <v>1.5015015015015014</v>
      </c>
      <c r="S150" s="5">
        <f t="shared" si="27"/>
        <v>0.2</v>
      </c>
      <c r="T150" s="5">
        <f t="shared" si="26"/>
        <v>0.3</v>
      </c>
    </row>
    <row r="151" spans="1:20" x14ac:dyDescent="0.25">
      <c r="A151" t="str">
        <f>VLOOKUP(B151,kommun_VC!$L:$O,2,FALSE)</f>
        <v>541 Väster VC Värnamo Bra Liv</v>
      </c>
      <c r="B151" s="45">
        <f t="shared" si="23"/>
        <v>541</v>
      </c>
      <c r="C151" t="s">
        <v>166</v>
      </c>
      <c r="D151">
        <v>2016</v>
      </c>
      <c r="E151">
        <v>770</v>
      </c>
      <c r="F151">
        <v>122</v>
      </c>
      <c r="G151">
        <v>34</v>
      </c>
      <c r="H151">
        <v>13</v>
      </c>
      <c r="I151">
        <v>6</v>
      </c>
      <c r="J151">
        <v>4</v>
      </c>
      <c r="K151" t="str">
        <f>VLOOKUP(B151,kommun_VC!$L$2:$O$55,4,FALSE)</f>
        <v>Värnamoområdet</v>
      </c>
      <c r="L151">
        <f t="shared" si="24"/>
        <v>6</v>
      </c>
      <c r="M151">
        <f>VLOOKUP(B151,listing65!$B$2:$K$60,2,FALSE)</f>
        <v>23</v>
      </c>
      <c r="N151" s="23">
        <f t="shared" ca="1" si="25"/>
        <v>1994.5833333333333</v>
      </c>
      <c r="O151" s="4">
        <f t="shared" ca="1" si="19"/>
        <v>17.046166701483184</v>
      </c>
      <c r="P151" s="4">
        <f t="shared" ca="1" si="20"/>
        <v>6.5176519740965118</v>
      </c>
      <c r="Q151" s="4">
        <f t="shared" ca="1" si="21"/>
        <v>3.0081470649676207</v>
      </c>
      <c r="R151" s="4">
        <f t="shared" ca="1" si="22"/>
        <v>2.0054313766450802</v>
      </c>
      <c r="S151" s="5">
        <f t="shared" si="27"/>
        <v>0.17647058823529413</v>
      </c>
      <c r="T151" s="5">
        <f t="shared" si="26"/>
        <v>0.30769230769230771</v>
      </c>
    </row>
    <row r="152" spans="1:20" x14ac:dyDescent="0.25">
      <c r="A152" t="str">
        <f>VLOOKUP(B152,kommun_VC!$L:$O,2,FALSE)</f>
        <v>541 Väster VC Värnamo Bra Liv</v>
      </c>
      <c r="B152">
        <f t="shared" si="23"/>
        <v>541</v>
      </c>
      <c r="C152" t="s">
        <v>166</v>
      </c>
      <c r="D152">
        <v>2017</v>
      </c>
      <c r="E152">
        <v>720</v>
      </c>
      <c r="F152">
        <v>100</v>
      </c>
      <c r="G152">
        <v>37</v>
      </c>
      <c r="H152">
        <v>22</v>
      </c>
      <c r="I152">
        <v>8</v>
      </c>
      <c r="J152">
        <v>6</v>
      </c>
      <c r="K152" t="str">
        <f>VLOOKUP(B152,kommun_VC!$L$2:$O$55,4,FALSE)</f>
        <v>Värnamoområdet</v>
      </c>
      <c r="L152">
        <f t="shared" si="24"/>
        <v>7</v>
      </c>
      <c r="M152">
        <f>VLOOKUP(B152,listing65!$B$2:$K$60,2,FALSE)</f>
        <v>23</v>
      </c>
      <c r="N152" s="23">
        <f t="shared" ca="1" si="25"/>
        <v>2028</v>
      </c>
      <c r="O152" s="4">
        <f t="shared" ca="1" si="19"/>
        <v>18.244575936883628</v>
      </c>
      <c r="P152" s="4">
        <f t="shared" ca="1" si="20"/>
        <v>10.848126232741617</v>
      </c>
      <c r="Q152" s="4">
        <f t="shared" ca="1" si="21"/>
        <v>3.9447731755424065</v>
      </c>
      <c r="R152" s="4">
        <f t="shared" ca="1" si="22"/>
        <v>2.9585798816568047</v>
      </c>
      <c r="S152" s="5">
        <f t="shared" si="27"/>
        <v>0.21621621621621623</v>
      </c>
      <c r="T152" s="5">
        <f t="shared" si="26"/>
        <v>0.27272727272727271</v>
      </c>
    </row>
    <row r="153" spans="1:20" x14ac:dyDescent="0.25">
      <c r="A153" t="str">
        <f>VLOOKUP(B153,kommun_VC!$L:$O,2,FALSE)</f>
        <v>541 Väster VC Värnamo Bra Liv</v>
      </c>
      <c r="B153" s="45">
        <f t="shared" si="23"/>
        <v>541</v>
      </c>
      <c r="C153" t="s">
        <v>166</v>
      </c>
      <c r="D153">
        <v>2018</v>
      </c>
      <c r="E153">
        <v>738</v>
      </c>
      <c r="F153">
        <v>129</v>
      </c>
      <c r="G153">
        <v>39</v>
      </c>
      <c r="H153">
        <v>15</v>
      </c>
      <c r="I153">
        <v>13</v>
      </c>
      <c r="J153">
        <v>6</v>
      </c>
      <c r="K153" t="str">
        <f>VLOOKUP(B153,kommun_VC!$L$2:$O$55,4,FALSE)</f>
        <v>Värnamoområdet</v>
      </c>
      <c r="L153">
        <f t="shared" si="24"/>
        <v>8</v>
      </c>
      <c r="M153">
        <f>VLOOKUP(B153,listing65!$B$2:$K$60,2,FALSE)</f>
        <v>23</v>
      </c>
      <c r="N153" s="23">
        <f t="shared" ca="1" si="25"/>
        <v>2082.0833333333335</v>
      </c>
      <c r="O153" s="4">
        <f t="shared" ca="1" si="19"/>
        <v>18.731238743245946</v>
      </c>
      <c r="P153" s="4">
        <f t="shared" ca="1" si="20"/>
        <v>7.2043225935561335</v>
      </c>
      <c r="Q153" s="4">
        <f t="shared" ca="1" si="21"/>
        <v>6.2437462477486489</v>
      </c>
      <c r="R153" s="4">
        <f t="shared" ca="1" si="22"/>
        <v>2.8817290374224531</v>
      </c>
      <c r="S153" s="5">
        <f t="shared" si="27"/>
        <v>0.33333333333333331</v>
      </c>
      <c r="T153" s="5">
        <f t="shared" si="26"/>
        <v>0.4</v>
      </c>
    </row>
    <row r="154" spans="1:20" x14ac:dyDescent="0.25">
      <c r="A154" t="str">
        <f>VLOOKUP(B154,kommun_VC!$L:$O,2,FALSE)</f>
        <v>541 Väster VC Värnamo Bra Liv</v>
      </c>
      <c r="B154">
        <f t="shared" si="23"/>
        <v>541</v>
      </c>
      <c r="C154" t="s">
        <v>166</v>
      </c>
      <c r="D154">
        <v>2019</v>
      </c>
      <c r="E154">
        <v>777</v>
      </c>
      <c r="F154">
        <v>115</v>
      </c>
      <c r="G154">
        <v>28</v>
      </c>
      <c r="H154">
        <v>11</v>
      </c>
      <c r="I154">
        <v>9</v>
      </c>
      <c r="J154">
        <v>1</v>
      </c>
      <c r="K154" t="str">
        <f>VLOOKUP(B154,kommun_VC!$L$2:$O$55,4,FALSE)</f>
        <v>Värnamoområdet</v>
      </c>
      <c r="L154">
        <f t="shared" si="24"/>
        <v>9</v>
      </c>
      <c r="M154">
        <f>VLOOKUP(B154,listing65!$B$2:$K$60,2,FALSE)</f>
        <v>23</v>
      </c>
      <c r="N154" s="23">
        <f t="shared" ca="1" si="25"/>
        <v>2101.6666666666665</v>
      </c>
      <c r="O154" s="4">
        <f t="shared" ca="1" si="19"/>
        <v>13.322759714512292</v>
      </c>
      <c r="P154" s="4">
        <f t="shared" ca="1" si="20"/>
        <v>5.2339413164155433</v>
      </c>
      <c r="Q154" s="4">
        <f t="shared" ca="1" si="21"/>
        <v>4.2823156225218089</v>
      </c>
      <c r="R154" s="4">
        <f t="shared" ca="1" si="22"/>
        <v>0.4758128469468676</v>
      </c>
      <c r="S154" s="5">
        <f t="shared" si="27"/>
        <v>0.32142857142857145</v>
      </c>
      <c r="T154" s="5">
        <f t="shared" si="26"/>
        <v>9.0909090909090912E-2</v>
      </c>
    </row>
    <row r="155" spans="1:20" x14ac:dyDescent="0.25">
      <c r="A155" t="str">
        <f>VLOOKUP(B155,kommun_VC!$L:$O,2,FALSE)</f>
        <v>541 Väster VC Värnamo Bra Liv</v>
      </c>
      <c r="B155" s="45">
        <f t="shared" si="23"/>
        <v>541</v>
      </c>
      <c r="C155" t="s">
        <v>166</v>
      </c>
      <c r="D155">
        <v>2020</v>
      </c>
      <c r="E155">
        <v>720</v>
      </c>
      <c r="F155">
        <v>129</v>
      </c>
      <c r="G155">
        <v>22</v>
      </c>
      <c r="H155">
        <v>9</v>
      </c>
      <c r="I155">
        <v>4</v>
      </c>
      <c r="J155">
        <v>3</v>
      </c>
      <c r="K155" t="str">
        <f>VLOOKUP(B155,kommun_VC!$L$2:$O$55,4,FALSE)</f>
        <v>Värnamoområdet</v>
      </c>
      <c r="L155">
        <f t="shared" si="24"/>
        <v>10</v>
      </c>
      <c r="M155">
        <f>VLOOKUP(B155,listing65!$B$2:$K$60,2,FALSE)</f>
        <v>23</v>
      </c>
      <c r="N155" s="23">
        <f t="shared" ca="1" si="25"/>
        <v>2129.4166666666665</v>
      </c>
      <c r="O155" s="4">
        <f t="shared" ca="1" si="19"/>
        <v>10.331467929401636</v>
      </c>
      <c r="P155" s="4">
        <f t="shared" ca="1" si="20"/>
        <v>4.2265096074824875</v>
      </c>
      <c r="Q155" s="4">
        <f t="shared" ca="1" si="21"/>
        <v>1.8784487144366611</v>
      </c>
      <c r="R155" s="4">
        <f t="shared" ca="1" si="22"/>
        <v>1.4088365358274959</v>
      </c>
      <c r="S155" s="5">
        <f t="shared" si="27"/>
        <v>0.18181818181818182</v>
      </c>
      <c r="T155" s="5">
        <f t="shared" si="26"/>
        <v>0.33333333333333331</v>
      </c>
    </row>
    <row r="156" spans="1:20" x14ac:dyDescent="0.25">
      <c r="A156" t="str">
        <f>VLOOKUP(B156,kommun_VC!$L:$O,2,FALSE)</f>
        <v>542 Rydaholm VC Bra Liv</v>
      </c>
      <c r="B156">
        <f t="shared" si="23"/>
        <v>542</v>
      </c>
      <c r="C156" t="s">
        <v>167</v>
      </c>
      <c r="D156">
        <v>2014</v>
      </c>
      <c r="E156">
        <v>252</v>
      </c>
      <c r="F156">
        <v>38</v>
      </c>
      <c r="G156">
        <v>6</v>
      </c>
      <c r="H156">
        <v>4</v>
      </c>
      <c r="I156">
        <v>2</v>
      </c>
      <c r="J156">
        <v>0</v>
      </c>
      <c r="K156" t="str">
        <f>VLOOKUP(B156,kommun_VC!$L$2:$O$55,4,FALSE)</f>
        <v>Värnamoområdet</v>
      </c>
      <c r="L156">
        <f t="shared" si="24"/>
        <v>4</v>
      </c>
      <c r="M156">
        <f>VLOOKUP(B156,listing65!$B$2:$K$60,2,FALSE)</f>
        <v>24</v>
      </c>
      <c r="N156" s="23">
        <f t="shared" ca="1" si="25"/>
        <v>722.08333333333337</v>
      </c>
      <c r="O156" s="4">
        <f t="shared" ca="1" si="19"/>
        <v>8.3092902481246398</v>
      </c>
      <c r="P156" s="4">
        <f t="shared" ca="1" si="20"/>
        <v>5.5395268320830926</v>
      </c>
      <c r="Q156" s="4">
        <f t="shared" ca="1" si="21"/>
        <v>2.7697634160415463</v>
      </c>
      <c r="R156" s="4">
        <f t="shared" ca="1" si="22"/>
        <v>0</v>
      </c>
      <c r="S156" s="5">
        <f t="shared" si="27"/>
        <v>0.33333333333333331</v>
      </c>
      <c r="T156" s="5">
        <f t="shared" si="26"/>
        <v>0</v>
      </c>
    </row>
    <row r="157" spans="1:20" x14ac:dyDescent="0.25">
      <c r="A157" t="str">
        <f>VLOOKUP(B157,kommun_VC!$L:$O,2,FALSE)</f>
        <v>542 Rydaholm VC Bra Liv</v>
      </c>
      <c r="B157" s="45">
        <f t="shared" si="23"/>
        <v>542</v>
      </c>
      <c r="C157" t="s">
        <v>167</v>
      </c>
      <c r="D157">
        <v>2015</v>
      </c>
      <c r="E157">
        <v>253</v>
      </c>
      <c r="F157">
        <v>36</v>
      </c>
      <c r="G157">
        <v>7</v>
      </c>
      <c r="H157">
        <v>3</v>
      </c>
      <c r="I157">
        <v>2</v>
      </c>
      <c r="J157">
        <v>0</v>
      </c>
      <c r="K157" t="str">
        <f>VLOOKUP(B157,kommun_VC!$L$2:$O$55,4,FALSE)</f>
        <v>Värnamoområdet</v>
      </c>
      <c r="L157">
        <f t="shared" si="24"/>
        <v>5</v>
      </c>
      <c r="M157">
        <f>VLOOKUP(B157,listing65!$B$2:$K$60,2,FALSE)</f>
        <v>24</v>
      </c>
      <c r="N157" s="23">
        <f t="shared" ca="1" si="25"/>
        <v>720.5</v>
      </c>
      <c r="O157" s="4">
        <f t="shared" ca="1" si="19"/>
        <v>9.7154753643303255</v>
      </c>
      <c r="P157" s="4">
        <f t="shared" ca="1" si="20"/>
        <v>4.1637751561415683</v>
      </c>
      <c r="Q157" s="4">
        <f t="shared" ca="1" si="21"/>
        <v>2.7758501040943786</v>
      </c>
      <c r="R157" s="4">
        <f t="shared" ca="1" si="22"/>
        <v>0</v>
      </c>
      <c r="S157" s="5">
        <f t="shared" si="27"/>
        <v>0.2857142857142857</v>
      </c>
      <c r="T157" s="5">
        <f t="shared" si="26"/>
        <v>0</v>
      </c>
    </row>
    <row r="158" spans="1:20" x14ac:dyDescent="0.25">
      <c r="A158" t="str">
        <f>VLOOKUP(B158,kommun_VC!$L:$O,2,FALSE)</f>
        <v>542 Rydaholm VC Bra Liv</v>
      </c>
      <c r="B158">
        <f t="shared" si="23"/>
        <v>542</v>
      </c>
      <c r="C158" t="s">
        <v>167</v>
      </c>
      <c r="D158">
        <v>2016</v>
      </c>
      <c r="E158">
        <v>267</v>
      </c>
      <c r="F158">
        <v>48</v>
      </c>
      <c r="G158">
        <v>11</v>
      </c>
      <c r="H158">
        <v>1</v>
      </c>
      <c r="I158">
        <v>2</v>
      </c>
      <c r="J158">
        <v>0</v>
      </c>
      <c r="K158" t="str">
        <f>VLOOKUP(B158,kommun_VC!$L$2:$O$55,4,FALSE)</f>
        <v>Värnamoområdet</v>
      </c>
      <c r="L158">
        <f t="shared" si="24"/>
        <v>6</v>
      </c>
      <c r="M158">
        <f>VLOOKUP(B158,listing65!$B$2:$K$60,2,FALSE)</f>
        <v>24</v>
      </c>
      <c r="N158" s="23">
        <f t="shared" ca="1" si="25"/>
        <v>741.16666666666663</v>
      </c>
      <c r="O158" s="4">
        <f t="shared" ca="1" si="19"/>
        <v>14.841466156959749</v>
      </c>
      <c r="P158" s="4">
        <f t="shared" ca="1" si="20"/>
        <v>1.34922419608725</v>
      </c>
      <c r="Q158" s="4">
        <f t="shared" ca="1" si="21"/>
        <v>2.6984483921744999</v>
      </c>
      <c r="R158" s="4">
        <f t="shared" ca="1" si="22"/>
        <v>0</v>
      </c>
      <c r="S158" s="5">
        <f t="shared" si="27"/>
        <v>0.18181818181818182</v>
      </c>
      <c r="T158" s="5">
        <f t="shared" si="26"/>
        <v>0</v>
      </c>
    </row>
    <row r="159" spans="1:20" x14ac:dyDescent="0.25">
      <c r="A159" t="str">
        <f>VLOOKUP(B159,kommun_VC!$L:$O,2,FALSE)</f>
        <v>542 Rydaholm VC Bra Liv</v>
      </c>
      <c r="B159" s="45">
        <f t="shared" si="23"/>
        <v>542</v>
      </c>
      <c r="C159" t="s">
        <v>167</v>
      </c>
      <c r="D159">
        <v>2017</v>
      </c>
      <c r="E159">
        <v>214</v>
      </c>
      <c r="F159">
        <v>21</v>
      </c>
      <c r="G159">
        <v>10</v>
      </c>
      <c r="H159">
        <v>3</v>
      </c>
      <c r="I159">
        <v>0</v>
      </c>
      <c r="J159">
        <v>0</v>
      </c>
      <c r="K159" t="str">
        <f>VLOOKUP(B159,kommun_VC!$L$2:$O$55,4,FALSE)</f>
        <v>Värnamoområdet</v>
      </c>
      <c r="L159">
        <f t="shared" si="24"/>
        <v>7</v>
      </c>
      <c r="M159">
        <f>VLOOKUP(B159,listing65!$B$2:$K$60,2,FALSE)</f>
        <v>24</v>
      </c>
      <c r="N159" s="23">
        <f t="shared" ca="1" si="25"/>
        <v>766.41666666666663</v>
      </c>
      <c r="O159" s="4">
        <f t="shared" ca="1" si="19"/>
        <v>13.047732956398827</v>
      </c>
      <c r="P159" s="4">
        <f t="shared" ca="1" si="20"/>
        <v>3.9143198869196483</v>
      </c>
      <c r="Q159" s="4">
        <f t="shared" ca="1" si="21"/>
        <v>0</v>
      </c>
      <c r="R159" s="4">
        <f t="shared" ca="1" si="22"/>
        <v>0</v>
      </c>
      <c r="S159" s="5">
        <f t="shared" si="27"/>
        <v>0</v>
      </c>
      <c r="T159" s="5">
        <f t="shared" si="26"/>
        <v>0</v>
      </c>
    </row>
    <row r="160" spans="1:20" x14ac:dyDescent="0.25">
      <c r="A160" t="str">
        <f>VLOOKUP(B160,kommun_VC!$L:$O,2,FALSE)</f>
        <v>542 Rydaholm VC Bra Liv</v>
      </c>
      <c r="B160">
        <f t="shared" si="23"/>
        <v>542</v>
      </c>
      <c r="C160" t="s">
        <v>167</v>
      </c>
      <c r="D160">
        <v>2018</v>
      </c>
      <c r="E160">
        <v>246</v>
      </c>
      <c r="F160">
        <v>46</v>
      </c>
      <c r="G160">
        <v>16</v>
      </c>
      <c r="H160">
        <v>5</v>
      </c>
      <c r="I160">
        <v>3</v>
      </c>
      <c r="J160">
        <v>1</v>
      </c>
      <c r="K160" t="str">
        <f>VLOOKUP(B160,kommun_VC!$L$2:$O$55,4,FALSE)</f>
        <v>Värnamoområdet</v>
      </c>
      <c r="L160">
        <f t="shared" si="24"/>
        <v>8</v>
      </c>
      <c r="M160">
        <f>VLOOKUP(B160,listing65!$B$2:$K$60,2,FALSE)</f>
        <v>24</v>
      </c>
      <c r="N160" s="23">
        <f t="shared" ca="1" si="25"/>
        <v>775.83333333333337</v>
      </c>
      <c r="O160" s="4">
        <f t="shared" ca="1" si="19"/>
        <v>20.622986036519869</v>
      </c>
      <c r="P160" s="4">
        <f t="shared" ca="1" si="20"/>
        <v>6.4446831364124595</v>
      </c>
      <c r="Q160" s="4">
        <f t="shared" ca="1" si="21"/>
        <v>3.8668098818474759</v>
      </c>
      <c r="R160" s="4">
        <f t="shared" ca="1" si="22"/>
        <v>1.2889366272824918</v>
      </c>
      <c r="S160" s="5">
        <f t="shared" si="27"/>
        <v>0.1875</v>
      </c>
      <c r="T160" s="5">
        <f t="shared" si="26"/>
        <v>0.2</v>
      </c>
    </row>
    <row r="161" spans="1:20" x14ac:dyDescent="0.25">
      <c r="A161" t="str">
        <f>VLOOKUP(B161,kommun_VC!$L:$O,2,FALSE)</f>
        <v>542 Rydaholm VC Bra Liv</v>
      </c>
      <c r="B161" s="45">
        <f t="shared" si="23"/>
        <v>542</v>
      </c>
      <c r="C161" t="s">
        <v>167</v>
      </c>
      <c r="D161">
        <v>2019</v>
      </c>
      <c r="E161">
        <v>276</v>
      </c>
      <c r="F161">
        <v>37</v>
      </c>
      <c r="G161">
        <v>15</v>
      </c>
      <c r="H161">
        <v>5</v>
      </c>
      <c r="I161">
        <v>1</v>
      </c>
      <c r="J161">
        <v>0</v>
      </c>
      <c r="K161" t="str">
        <f>VLOOKUP(B161,kommun_VC!$L$2:$O$55,4,FALSE)</f>
        <v>Värnamoområdet</v>
      </c>
      <c r="L161">
        <f t="shared" si="24"/>
        <v>9</v>
      </c>
      <c r="M161">
        <f>VLOOKUP(B161,listing65!$B$2:$K$60,2,FALSE)</f>
        <v>24</v>
      </c>
      <c r="N161" s="23">
        <f t="shared" ca="1" si="25"/>
        <v>774.33333333333337</v>
      </c>
      <c r="O161" s="4">
        <f t="shared" ca="1" si="19"/>
        <v>19.371502367628064</v>
      </c>
      <c r="P161" s="4">
        <f t="shared" ca="1" si="20"/>
        <v>6.4571674558760224</v>
      </c>
      <c r="Q161" s="4">
        <f t="shared" ca="1" si="21"/>
        <v>1.2914334911752046</v>
      </c>
      <c r="R161" s="4">
        <f t="shared" ca="1" si="22"/>
        <v>0</v>
      </c>
      <c r="S161" s="5">
        <f t="shared" si="27"/>
        <v>6.6666666666666666E-2</v>
      </c>
      <c r="T161" s="5">
        <f t="shared" si="26"/>
        <v>0</v>
      </c>
    </row>
    <row r="162" spans="1:20" x14ac:dyDescent="0.25">
      <c r="A162" t="str">
        <f>VLOOKUP(B162,kommun_VC!$L:$O,2,FALSE)</f>
        <v>542 Rydaholm VC Bra Liv</v>
      </c>
      <c r="B162">
        <f t="shared" si="23"/>
        <v>542</v>
      </c>
      <c r="C162" t="s">
        <v>167</v>
      </c>
      <c r="D162">
        <v>2020</v>
      </c>
      <c r="E162">
        <v>198</v>
      </c>
      <c r="F162">
        <v>21</v>
      </c>
      <c r="G162">
        <v>5</v>
      </c>
      <c r="H162">
        <v>0</v>
      </c>
      <c r="I162">
        <v>2</v>
      </c>
      <c r="J162">
        <v>0</v>
      </c>
      <c r="K162" t="str">
        <f>VLOOKUP(B162,kommun_VC!$L$2:$O$55,4,FALSE)</f>
        <v>Värnamoområdet</v>
      </c>
      <c r="L162">
        <f t="shared" si="24"/>
        <v>10</v>
      </c>
      <c r="M162">
        <f>VLOOKUP(B162,listing65!$B$2:$K$60,2,FALSE)</f>
        <v>24</v>
      </c>
      <c r="N162" s="23">
        <f t="shared" ca="1" si="25"/>
        <v>781.16666666666663</v>
      </c>
      <c r="O162" s="4">
        <f t="shared" ca="1" si="19"/>
        <v>6.400682739492213</v>
      </c>
      <c r="P162" s="4">
        <f t="shared" ca="1" si="20"/>
        <v>0</v>
      </c>
      <c r="Q162" s="4">
        <f t="shared" ca="1" si="21"/>
        <v>2.5602730957968851</v>
      </c>
      <c r="R162" s="4">
        <f t="shared" ca="1" si="22"/>
        <v>0</v>
      </c>
      <c r="S162" s="5">
        <f t="shared" si="27"/>
        <v>0.4</v>
      </c>
      <c r="T162" s="5" t="str">
        <f t="shared" si="26"/>
        <v/>
      </c>
    </row>
    <row r="163" spans="1:20" x14ac:dyDescent="0.25">
      <c r="A163" t="str">
        <f>VLOOKUP(B163,kommun_VC!$L:$O,2,FALSE)</f>
        <v>543 Gislaved VC Bra Liv</v>
      </c>
      <c r="B163" s="45">
        <f t="shared" si="23"/>
        <v>543</v>
      </c>
      <c r="C163" t="s">
        <v>168</v>
      </c>
      <c r="D163">
        <v>2014</v>
      </c>
      <c r="E163">
        <v>714</v>
      </c>
      <c r="F163">
        <v>95</v>
      </c>
      <c r="G163">
        <v>31</v>
      </c>
      <c r="H163">
        <v>15</v>
      </c>
      <c r="I163">
        <v>5</v>
      </c>
      <c r="J163">
        <v>2</v>
      </c>
      <c r="K163" t="str">
        <f>VLOOKUP(B163,kommun_VC!$L$2:$O$55,4,FALSE)</f>
        <v>Värnamoområdet</v>
      </c>
      <c r="L163">
        <f t="shared" si="24"/>
        <v>4</v>
      </c>
      <c r="M163">
        <f>VLOOKUP(B163,listing65!$B$2:$K$60,2,FALSE)</f>
        <v>25</v>
      </c>
      <c r="N163" s="23">
        <f t="shared" ca="1" si="25"/>
        <v>1940.1666666666667</v>
      </c>
      <c r="O163" s="4">
        <f t="shared" ca="1" si="19"/>
        <v>15.978008762133838</v>
      </c>
      <c r="P163" s="4">
        <f t="shared" ca="1" si="20"/>
        <v>7.731294562322824</v>
      </c>
      <c r="Q163" s="4">
        <f t="shared" ca="1" si="21"/>
        <v>2.5770981874409418</v>
      </c>
      <c r="R163" s="4">
        <f t="shared" ca="1" si="22"/>
        <v>1.0308392749763764</v>
      </c>
      <c r="S163" s="5">
        <f t="shared" si="27"/>
        <v>0.16129032258064516</v>
      </c>
      <c r="T163" s="5">
        <f t="shared" si="26"/>
        <v>0.13333333333333333</v>
      </c>
    </row>
    <row r="164" spans="1:20" x14ac:dyDescent="0.25">
      <c r="A164" t="str">
        <f>VLOOKUP(B164,kommun_VC!$L:$O,2,FALSE)</f>
        <v>543 Gislaved VC Bra Liv</v>
      </c>
      <c r="B164">
        <f t="shared" si="23"/>
        <v>543</v>
      </c>
      <c r="C164" t="s">
        <v>168</v>
      </c>
      <c r="D164">
        <v>2015</v>
      </c>
      <c r="E164">
        <v>792</v>
      </c>
      <c r="F164">
        <v>91</v>
      </c>
      <c r="G164">
        <v>25</v>
      </c>
      <c r="H164">
        <v>14</v>
      </c>
      <c r="I164">
        <v>4</v>
      </c>
      <c r="J164">
        <v>4</v>
      </c>
      <c r="K164" t="str">
        <f>VLOOKUP(B164,kommun_VC!$L$2:$O$55,4,FALSE)</f>
        <v>Värnamoområdet</v>
      </c>
      <c r="L164">
        <f t="shared" si="24"/>
        <v>5</v>
      </c>
      <c r="M164">
        <f>VLOOKUP(B164,listing65!$B$2:$K$60,2,FALSE)</f>
        <v>25</v>
      </c>
      <c r="N164" s="23">
        <f t="shared" ca="1" si="25"/>
        <v>2111.3333333333335</v>
      </c>
      <c r="O164" s="4">
        <f t="shared" ca="1" si="19"/>
        <v>11.840858856962424</v>
      </c>
      <c r="P164" s="4">
        <f t="shared" ca="1" si="20"/>
        <v>6.630880959898958</v>
      </c>
      <c r="Q164" s="4">
        <f t="shared" ca="1" si="21"/>
        <v>1.8945374171139879</v>
      </c>
      <c r="R164" s="4">
        <f t="shared" ca="1" si="22"/>
        <v>1.8945374171139879</v>
      </c>
      <c r="S164" s="5">
        <f t="shared" si="27"/>
        <v>0.16</v>
      </c>
      <c r="T164" s="5">
        <f t="shared" si="26"/>
        <v>0.2857142857142857</v>
      </c>
    </row>
    <row r="165" spans="1:20" x14ac:dyDescent="0.25">
      <c r="A165" t="str">
        <f>VLOOKUP(B165,kommun_VC!$L:$O,2,FALSE)</f>
        <v>543 Gislaved VC Bra Liv</v>
      </c>
      <c r="B165" s="45">
        <f t="shared" si="23"/>
        <v>543</v>
      </c>
      <c r="C165" t="s">
        <v>168</v>
      </c>
      <c r="D165">
        <v>2016</v>
      </c>
      <c r="E165">
        <v>762</v>
      </c>
      <c r="F165">
        <v>84</v>
      </c>
      <c r="G165">
        <v>26</v>
      </c>
      <c r="H165">
        <v>9</v>
      </c>
      <c r="I165">
        <v>1</v>
      </c>
      <c r="J165">
        <v>1</v>
      </c>
      <c r="K165" t="str">
        <f>VLOOKUP(B165,kommun_VC!$L$2:$O$55,4,FALSE)</f>
        <v>Värnamoområdet</v>
      </c>
      <c r="L165">
        <f t="shared" si="24"/>
        <v>6</v>
      </c>
      <c r="M165">
        <f>VLOOKUP(B165,listing65!$B$2:$K$60,2,FALSE)</f>
        <v>25</v>
      </c>
      <c r="N165" s="23">
        <f t="shared" ca="1" si="25"/>
        <v>2138.9166666666665</v>
      </c>
      <c r="O165" s="4">
        <f t="shared" ca="1" si="19"/>
        <v>12.155686289788445</v>
      </c>
      <c r="P165" s="4">
        <f t="shared" ca="1" si="20"/>
        <v>4.2077375618498465</v>
      </c>
      <c r="Q165" s="4">
        <f t="shared" ca="1" si="21"/>
        <v>0.46752639576109406</v>
      </c>
      <c r="R165" s="4">
        <f t="shared" ca="1" si="22"/>
        <v>0.46752639576109406</v>
      </c>
      <c r="S165" s="5">
        <f t="shared" si="27"/>
        <v>3.8461538461538464E-2</v>
      </c>
      <c r="T165" s="5">
        <f t="shared" si="26"/>
        <v>0.1111111111111111</v>
      </c>
    </row>
    <row r="166" spans="1:20" x14ac:dyDescent="0.25">
      <c r="A166" t="str">
        <f>VLOOKUP(B166,kommun_VC!$L:$O,2,FALSE)</f>
        <v>543 Gislaved VC Bra Liv</v>
      </c>
      <c r="B166">
        <f t="shared" si="23"/>
        <v>543</v>
      </c>
      <c r="C166" t="s">
        <v>168</v>
      </c>
      <c r="D166">
        <v>2017</v>
      </c>
      <c r="E166">
        <v>772</v>
      </c>
      <c r="F166">
        <v>116</v>
      </c>
      <c r="G166">
        <v>44</v>
      </c>
      <c r="H166">
        <v>18</v>
      </c>
      <c r="I166">
        <v>10</v>
      </c>
      <c r="J166">
        <v>3</v>
      </c>
      <c r="K166" t="str">
        <f>VLOOKUP(B166,kommun_VC!$L$2:$O$55,4,FALSE)</f>
        <v>Värnamoområdet</v>
      </c>
      <c r="L166">
        <f t="shared" si="24"/>
        <v>7</v>
      </c>
      <c r="M166">
        <f>VLOOKUP(B166,listing65!$B$2:$K$60,2,FALSE)</f>
        <v>25</v>
      </c>
      <c r="N166" s="23">
        <f t="shared" ca="1" si="25"/>
        <v>2203.0833333333335</v>
      </c>
      <c r="O166" s="4">
        <f t="shared" ca="1" si="19"/>
        <v>19.972008926882776</v>
      </c>
      <c r="P166" s="4">
        <f t="shared" ca="1" si="20"/>
        <v>8.1703672882702261</v>
      </c>
      <c r="Q166" s="4">
        <f t="shared" ca="1" si="21"/>
        <v>4.5390929379279035</v>
      </c>
      <c r="R166" s="4">
        <f t="shared" ca="1" si="22"/>
        <v>1.3617278813783711</v>
      </c>
      <c r="S166" s="5">
        <f t="shared" si="27"/>
        <v>0.22727272727272727</v>
      </c>
      <c r="T166" s="5">
        <f t="shared" si="26"/>
        <v>0.16666666666666666</v>
      </c>
    </row>
    <row r="167" spans="1:20" x14ac:dyDescent="0.25">
      <c r="A167" t="str">
        <f>VLOOKUP(B167,kommun_VC!$L:$O,2,FALSE)</f>
        <v>543 Gislaved VC Bra Liv</v>
      </c>
      <c r="B167" s="45">
        <f t="shared" si="23"/>
        <v>543</v>
      </c>
      <c r="C167" t="s">
        <v>168</v>
      </c>
      <c r="D167">
        <v>2018</v>
      </c>
      <c r="E167">
        <v>900</v>
      </c>
      <c r="F167">
        <v>117</v>
      </c>
      <c r="G167">
        <v>24</v>
      </c>
      <c r="H167">
        <v>19</v>
      </c>
      <c r="I167">
        <v>4</v>
      </c>
      <c r="J167">
        <v>3</v>
      </c>
      <c r="K167" t="str">
        <f>VLOOKUP(B167,kommun_VC!$L$2:$O$55,4,FALSE)</f>
        <v>Värnamoområdet</v>
      </c>
      <c r="L167">
        <f t="shared" si="24"/>
        <v>8</v>
      </c>
      <c r="M167">
        <f>VLOOKUP(B167,listing65!$B$2:$K$60,2,FALSE)</f>
        <v>25</v>
      </c>
      <c r="N167" s="23">
        <f t="shared" ca="1" si="25"/>
        <v>2742.5833333333335</v>
      </c>
      <c r="O167" s="4">
        <f t="shared" ca="1" si="19"/>
        <v>8.7508735681079255</v>
      </c>
      <c r="P167" s="4">
        <f t="shared" ca="1" si="20"/>
        <v>6.9277749080854418</v>
      </c>
      <c r="Q167" s="4">
        <f t="shared" ca="1" si="21"/>
        <v>1.4584789280179877</v>
      </c>
      <c r="R167" s="4">
        <f t="shared" ca="1" si="22"/>
        <v>1.0938591960134907</v>
      </c>
      <c r="S167" s="5">
        <f t="shared" si="27"/>
        <v>0.16666666666666666</v>
      </c>
      <c r="T167" s="5">
        <f t="shared" si="26"/>
        <v>0.15789473684210525</v>
      </c>
    </row>
    <row r="168" spans="1:20" x14ac:dyDescent="0.25">
      <c r="A168" t="str">
        <f>VLOOKUP(B168,kommun_VC!$L:$O,2,FALSE)</f>
        <v>543 Gislaved VC Bra Liv</v>
      </c>
      <c r="B168">
        <f t="shared" si="23"/>
        <v>543</v>
      </c>
      <c r="C168" t="s">
        <v>168</v>
      </c>
      <c r="D168">
        <v>2019</v>
      </c>
      <c r="E168">
        <v>996</v>
      </c>
      <c r="F168">
        <v>139</v>
      </c>
      <c r="G168">
        <v>23</v>
      </c>
      <c r="H168">
        <v>18</v>
      </c>
      <c r="I168">
        <v>5</v>
      </c>
      <c r="J168">
        <v>8</v>
      </c>
      <c r="K168" t="str">
        <f>VLOOKUP(B168,kommun_VC!$L$2:$O$55,4,FALSE)</f>
        <v>Värnamoområdet</v>
      </c>
      <c r="L168">
        <f t="shared" si="24"/>
        <v>9</v>
      </c>
      <c r="M168">
        <f>VLOOKUP(B168,listing65!$B$2:$K$60,2,FALSE)</f>
        <v>25</v>
      </c>
      <c r="N168" s="23">
        <f t="shared" ca="1" si="25"/>
        <v>3083.8333333333335</v>
      </c>
      <c r="O168" s="4">
        <f t="shared" ca="1" si="19"/>
        <v>7.4582500135113214</v>
      </c>
      <c r="P168" s="4">
        <f t="shared" ca="1" si="20"/>
        <v>5.8368913149219042</v>
      </c>
      <c r="Q168" s="4">
        <f t="shared" ca="1" si="21"/>
        <v>1.6213586985894179</v>
      </c>
      <c r="R168" s="4">
        <f t="shared" ca="1" si="22"/>
        <v>2.5941739177430687</v>
      </c>
      <c r="S168" s="5">
        <f t="shared" si="27"/>
        <v>0.21739130434782608</v>
      </c>
      <c r="T168" s="5">
        <f t="shared" si="26"/>
        <v>0.44444444444444442</v>
      </c>
    </row>
    <row r="169" spans="1:20" x14ac:dyDescent="0.25">
      <c r="A169" t="str">
        <f>VLOOKUP(B169,kommun_VC!$L:$O,2,FALSE)</f>
        <v>543 Gislaved VC Bra Liv</v>
      </c>
      <c r="B169" s="45">
        <f t="shared" si="23"/>
        <v>543</v>
      </c>
      <c r="C169" t="s">
        <v>168</v>
      </c>
      <c r="D169">
        <v>2020</v>
      </c>
      <c r="E169">
        <v>866</v>
      </c>
      <c r="F169">
        <v>120</v>
      </c>
      <c r="G169">
        <v>23</v>
      </c>
      <c r="H169">
        <v>18</v>
      </c>
      <c r="I169">
        <v>4</v>
      </c>
      <c r="J169">
        <v>5</v>
      </c>
      <c r="K169" t="str">
        <f>VLOOKUP(B169,kommun_VC!$L$2:$O$55,4,FALSE)</f>
        <v>Värnamoområdet</v>
      </c>
      <c r="L169">
        <f t="shared" si="24"/>
        <v>10</v>
      </c>
      <c r="M169">
        <f>VLOOKUP(B169,listing65!$B$2:$K$60,2,FALSE)</f>
        <v>25</v>
      </c>
      <c r="N169" s="23">
        <f t="shared" ca="1" si="25"/>
        <v>3051.75</v>
      </c>
      <c r="O169" s="4">
        <f t="shared" ca="1" si="19"/>
        <v>7.5366592938477917</v>
      </c>
      <c r="P169" s="4">
        <f t="shared" ca="1" si="20"/>
        <v>5.8982550995330554</v>
      </c>
      <c r="Q169" s="4">
        <f t="shared" ca="1" si="21"/>
        <v>1.3107233554517899</v>
      </c>
      <c r="R169" s="4">
        <f t="shared" ca="1" si="22"/>
        <v>1.6384041943147374</v>
      </c>
      <c r="S169" s="5">
        <f t="shared" si="27"/>
        <v>0.17391304347826086</v>
      </c>
      <c r="T169" s="5">
        <f t="shared" si="26"/>
        <v>0.27777777777777779</v>
      </c>
    </row>
    <row r="170" spans="1:20" x14ac:dyDescent="0.25">
      <c r="A170" t="str">
        <f>VLOOKUP(B170,kommun_VC!$L:$O,2,FALSE)</f>
        <v>545 Smålandsstenar VC Bra Liv</v>
      </c>
      <c r="B170" s="45">
        <f t="shared" si="23"/>
        <v>545</v>
      </c>
      <c r="C170" t="s">
        <v>170</v>
      </c>
      <c r="D170">
        <v>2014</v>
      </c>
      <c r="E170">
        <v>598</v>
      </c>
      <c r="F170">
        <v>84</v>
      </c>
      <c r="G170">
        <v>18</v>
      </c>
      <c r="H170">
        <v>18</v>
      </c>
      <c r="I170">
        <v>3</v>
      </c>
      <c r="J170">
        <v>11</v>
      </c>
      <c r="K170" t="str">
        <f>VLOOKUP(B170,kommun_VC!$L$2:$O$55,4,FALSE)</f>
        <v>Värnamoområdet</v>
      </c>
      <c r="L170">
        <f t="shared" si="24"/>
        <v>4</v>
      </c>
      <c r="M170">
        <f>VLOOKUP(B170,listing65!$B$2:$K$60,2,FALSE)</f>
        <v>26</v>
      </c>
      <c r="N170" s="23">
        <f t="shared" ca="1" si="25"/>
        <v>1524.0833333333333</v>
      </c>
      <c r="O170" s="4">
        <f t="shared" ref="O170:O172" ca="1" si="28">G170/$N170*1000</f>
        <v>11.810377822734978</v>
      </c>
      <c r="P170" s="4">
        <f t="shared" ref="P170:P172" ca="1" si="29">H170/$N170*1000</f>
        <v>11.810377822734978</v>
      </c>
      <c r="Q170" s="4">
        <f t="shared" ref="Q170:Q172" ca="1" si="30">I170/$N170*1000</f>
        <v>1.968396303789163</v>
      </c>
      <c r="R170" s="4">
        <f t="shared" ref="R170:R172" ca="1" si="31">J170/$N170*1000</f>
        <v>7.2174531138935976</v>
      </c>
      <c r="S170" s="5">
        <f t="shared" si="27"/>
        <v>0.16666666666666666</v>
      </c>
      <c r="T170" s="5">
        <f t="shared" si="26"/>
        <v>0.61111111111111116</v>
      </c>
    </row>
    <row r="171" spans="1:20" x14ac:dyDescent="0.25">
      <c r="A171" t="str">
        <f>VLOOKUP(B171,kommun_VC!$L:$O,2,FALSE)</f>
        <v>545 Smålandsstenar VC Bra Liv</v>
      </c>
      <c r="B171">
        <f t="shared" si="23"/>
        <v>545</v>
      </c>
      <c r="C171" t="s">
        <v>170</v>
      </c>
      <c r="D171">
        <v>2015</v>
      </c>
      <c r="E171">
        <v>630</v>
      </c>
      <c r="F171">
        <v>73</v>
      </c>
      <c r="G171">
        <v>30</v>
      </c>
      <c r="H171">
        <v>14</v>
      </c>
      <c r="I171">
        <v>6</v>
      </c>
      <c r="J171">
        <v>1</v>
      </c>
      <c r="K171" t="str">
        <f>VLOOKUP(B171,kommun_VC!$L$2:$O$55,4,FALSE)</f>
        <v>Värnamoområdet</v>
      </c>
      <c r="L171">
        <f t="shared" si="24"/>
        <v>5</v>
      </c>
      <c r="M171">
        <f>VLOOKUP(B171,listing65!$B$2:$K$60,2,FALSE)</f>
        <v>26</v>
      </c>
      <c r="N171" s="23">
        <f t="shared" ca="1" si="25"/>
        <v>1675.0833333333333</v>
      </c>
      <c r="O171" s="4">
        <f t="shared" ca="1" si="28"/>
        <v>17.909556738470723</v>
      </c>
      <c r="P171" s="4">
        <f t="shared" ca="1" si="29"/>
        <v>8.35779314461967</v>
      </c>
      <c r="Q171" s="4">
        <f t="shared" ca="1" si="30"/>
        <v>3.5819113476941449</v>
      </c>
      <c r="R171" s="4">
        <f t="shared" ca="1" si="31"/>
        <v>0.59698522461569081</v>
      </c>
      <c r="S171" s="5">
        <f t="shared" si="27"/>
        <v>0.2</v>
      </c>
      <c r="T171" s="5">
        <f t="shared" si="26"/>
        <v>7.1428571428571425E-2</v>
      </c>
    </row>
    <row r="172" spans="1:20" x14ac:dyDescent="0.25">
      <c r="A172" t="str">
        <f>VLOOKUP(B172,kommun_VC!$L:$O,2,FALSE)</f>
        <v>545 Smålandsstenar VC Bra Liv</v>
      </c>
      <c r="B172" s="45">
        <f t="shared" si="23"/>
        <v>545</v>
      </c>
      <c r="C172" t="s">
        <v>170</v>
      </c>
      <c r="D172">
        <v>2016</v>
      </c>
      <c r="E172">
        <v>580</v>
      </c>
      <c r="F172">
        <v>67</v>
      </c>
      <c r="G172">
        <v>19</v>
      </c>
      <c r="H172">
        <v>4</v>
      </c>
      <c r="I172">
        <v>6</v>
      </c>
      <c r="J172">
        <v>0</v>
      </c>
      <c r="K172" t="str">
        <f>VLOOKUP(B172,kommun_VC!$L$2:$O$55,4,FALSE)</f>
        <v>Värnamoområdet</v>
      </c>
      <c r="L172">
        <f t="shared" si="24"/>
        <v>6</v>
      </c>
      <c r="M172">
        <f>VLOOKUP(B172,listing65!$B$2:$K$60,2,FALSE)</f>
        <v>26</v>
      </c>
      <c r="N172" s="23">
        <f t="shared" ca="1" si="25"/>
        <v>1704.6666666666667</v>
      </c>
      <c r="O172" s="4">
        <f t="shared" ca="1" si="28"/>
        <v>11.145874071177159</v>
      </c>
      <c r="P172" s="4">
        <f t="shared" ca="1" si="29"/>
        <v>2.3464998044583494</v>
      </c>
      <c r="Q172" s="4">
        <f t="shared" ca="1" si="30"/>
        <v>3.5197497066875245</v>
      </c>
      <c r="R172" s="4">
        <f t="shared" ca="1" si="31"/>
        <v>0</v>
      </c>
      <c r="S172" s="5">
        <f t="shared" si="27"/>
        <v>0.31578947368421051</v>
      </c>
      <c r="T172" s="5">
        <f t="shared" si="26"/>
        <v>0</v>
      </c>
    </row>
    <row r="173" spans="1:20" x14ac:dyDescent="0.25">
      <c r="A173" t="str">
        <f>VLOOKUP(B173,kommun_VC!$L:$O,2,FALSE)</f>
        <v>545 Smålandsstenar VC Bra Liv</v>
      </c>
      <c r="B173">
        <f t="shared" si="23"/>
        <v>545</v>
      </c>
      <c r="C173" t="s">
        <v>170</v>
      </c>
      <c r="D173">
        <v>2017</v>
      </c>
      <c r="E173">
        <v>653</v>
      </c>
      <c r="F173">
        <v>75</v>
      </c>
      <c r="G173">
        <v>13</v>
      </c>
      <c r="H173">
        <v>10</v>
      </c>
      <c r="I173">
        <v>1</v>
      </c>
      <c r="J173">
        <v>2</v>
      </c>
      <c r="K173" t="str">
        <f>VLOOKUP(B173,kommun_VC!$L$2:$O$55,4,FALSE)</f>
        <v>Värnamoområdet</v>
      </c>
      <c r="L173">
        <f t="shared" si="24"/>
        <v>7</v>
      </c>
      <c r="M173">
        <f>VLOOKUP(B173,listing65!$B$2:$K$60,2,FALSE)</f>
        <v>26</v>
      </c>
      <c r="N173" s="23">
        <f t="shared" ca="1" si="25"/>
        <v>2059.75</v>
      </c>
      <c r="O173" s="4">
        <f t="shared" ref="O173:O192" ca="1" si="32">G173/$N173*1000</f>
        <v>6.3114455637820122</v>
      </c>
      <c r="P173" s="4">
        <f t="shared" ref="P173:P192" ca="1" si="33">H173/$N173*1000</f>
        <v>4.8549581259861636</v>
      </c>
      <c r="Q173" s="4">
        <f t="shared" ref="Q173:Q192" ca="1" si="34">I173/$N173*1000</f>
        <v>0.48549581259861635</v>
      </c>
      <c r="R173" s="4">
        <f t="shared" ref="R173:R192" ca="1" si="35">J173/$N173*1000</f>
        <v>0.9709916251972327</v>
      </c>
      <c r="S173" s="5">
        <f t="shared" ref="S173:S174" si="36">IFERROR(I173/G173,"")</f>
        <v>7.6923076923076927E-2</v>
      </c>
      <c r="T173" s="5">
        <f t="shared" si="26"/>
        <v>0.2</v>
      </c>
    </row>
    <row r="174" spans="1:20" x14ac:dyDescent="0.25">
      <c r="A174" t="str">
        <f>VLOOKUP(B174,kommun_VC!$L:$O,2,FALSE)</f>
        <v>545 Smålandsstenar VC Bra Liv</v>
      </c>
      <c r="B174" s="45">
        <f t="shared" si="23"/>
        <v>545</v>
      </c>
      <c r="C174" t="s">
        <v>170</v>
      </c>
      <c r="D174">
        <v>2018</v>
      </c>
      <c r="E174">
        <v>838</v>
      </c>
      <c r="F174">
        <v>138</v>
      </c>
      <c r="G174">
        <v>31</v>
      </c>
      <c r="H174">
        <v>17</v>
      </c>
      <c r="I174">
        <v>9</v>
      </c>
      <c r="J174">
        <v>3</v>
      </c>
      <c r="K174" t="str">
        <f>VLOOKUP(B174,kommun_VC!$L$2:$O$55,4,FALSE)</f>
        <v>Värnamoområdet</v>
      </c>
      <c r="L174">
        <f t="shared" si="24"/>
        <v>8</v>
      </c>
      <c r="M174">
        <f>VLOOKUP(B174,listing65!$B$2:$K$60,2,FALSE)</f>
        <v>26</v>
      </c>
      <c r="N174" s="23">
        <f t="shared" ca="1" si="25"/>
        <v>2409.1666666666665</v>
      </c>
      <c r="O174" s="4">
        <f t="shared" ca="1" si="32"/>
        <v>12.867519889311659</v>
      </c>
      <c r="P174" s="4">
        <f t="shared" ca="1" si="33"/>
        <v>7.0563818747838125</v>
      </c>
      <c r="Q174" s="4">
        <f t="shared" ca="1" si="34"/>
        <v>3.7357315807679008</v>
      </c>
      <c r="R174" s="4">
        <f t="shared" ca="1" si="35"/>
        <v>1.2452438602559668</v>
      </c>
      <c r="S174" s="5">
        <f t="shared" si="36"/>
        <v>0.29032258064516131</v>
      </c>
      <c r="T174" s="5">
        <f t="shared" si="26"/>
        <v>0.17647058823529413</v>
      </c>
    </row>
    <row r="175" spans="1:20" x14ac:dyDescent="0.25">
      <c r="A175" t="str">
        <f>VLOOKUP(B175,kommun_VC!$L:$O,2,FALSE)</f>
        <v>545 Smålandsstenar VC Bra Liv</v>
      </c>
      <c r="B175">
        <f t="shared" si="23"/>
        <v>545</v>
      </c>
      <c r="C175" t="s">
        <v>170</v>
      </c>
      <c r="D175">
        <v>2019</v>
      </c>
      <c r="E175">
        <v>744</v>
      </c>
      <c r="F175">
        <v>87</v>
      </c>
      <c r="G175">
        <v>20</v>
      </c>
      <c r="H175">
        <v>10</v>
      </c>
      <c r="I175">
        <v>3</v>
      </c>
      <c r="J175">
        <v>2</v>
      </c>
      <c r="K175" t="str">
        <f>VLOOKUP(B175,kommun_VC!$L$2:$O$55,4,FALSE)</f>
        <v>Värnamoområdet</v>
      </c>
      <c r="L175">
        <f t="shared" si="24"/>
        <v>9</v>
      </c>
      <c r="M175">
        <f>VLOOKUP(B175,listing65!$B$2:$K$60,2,FALSE)</f>
        <v>26</v>
      </c>
      <c r="N175" s="23">
        <f t="shared" ca="1" si="25"/>
        <v>2411.5</v>
      </c>
      <c r="O175" s="4">
        <f t="shared" ca="1" si="32"/>
        <v>8.2935931992535767</v>
      </c>
      <c r="P175" s="4">
        <f t="shared" ca="1" si="33"/>
        <v>4.1467965996267884</v>
      </c>
      <c r="Q175" s="4">
        <f t="shared" ca="1" si="34"/>
        <v>1.2440389798880365</v>
      </c>
      <c r="R175" s="4">
        <f t="shared" ca="1" si="35"/>
        <v>0.82935931992535772</v>
      </c>
      <c r="S175" s="5">
        <f t="shared" ref="S175:S192" si="37">IFERROR(I175/G175,"")</f>
        <v>0.15</v>
      </c>
      <c r="T175" s="5">
        <f t="shared" si="26"/>
        <v>0.2</v>
      </c>
    </row>
    <row r="176" spans="1:20" x14ac:dyDescent="0.25">
      <c r="A176" t="str">
        <f>VLOOKUP(B176,kommun_VC!$L:$O,2,FALSE)</f>
        <v>545 Smålandsstenar VC Bra Liv</v>
      </c>
      <c r="B176" s="45">
        <f t="shared" si="23"/>
        <v>545</v>
      </c>
      <c r="C176" t="s">
        <v>170</v>
      </c>
      <c r="D176">
        <v>2020</v>
      </c>
      <c r="E176">
        <v>756</v>
      </c>
      <c r="F176">
        <v>122</v>
      </c>
      <c r="G176">
        <v>34</v>
      </c>
      <c r="H176">
        <v>18</v>
      </c>
      <c r="I176">
        <v>14</v>
      </c>
      <c r="J176">
        <v>2</v>
      </c>
      <c r="K176" t="str">
        <f>VLOOKUP(B176,kommun_VC!$L$2:$O$55,4,FALSE)</f>
        <v>Värnamoområdet</v>
      </c>
      <c r="L176">
        <f t="shared" si="24"/>
        <v>10</v>
      </c>
      <c r="M176">
        <f>VLOOKUP(B176,listing65!$B$2:$K$60,2,FALSE)</f>
        <v>26</v>
      </c>
      <c r="N176" s="23">
        <f t="shared" ca="1" si="25"/>
        <v>2419.0833333333335</v>
      </c>
      <c r="O176" s="4">
        <f t="shared" ca="1" si="32"/>
        <v>14.054910606634744</v>
      </c>
      <c r="P176" s="4">
        <f t="shared" ca="1" si="33"/>
        <v>7.4408350270419232</v>
      </c>
      <c r="Q176" s="4">
        <f t="shared" ca="1" si="34"/>
        <v>5.7873161321437179</v>
      </c>
      <c r="R176" s="4">
        <f t="shared" ca="1" si="35"/>
        <v>0.82675944744910257</v>
      </c>
      <c r="S176" s="5">
        <f t="shared" si="37"/>
        <v>0.41176470588235292</v>
      </c>
      <c r="T176" s="5">
        <f t="shared" si="26"/>
        <v>0.1111111111111111</v>
      </c>
    </row>
    <row r="177" spans="1:20" x14ac:dyDescent="0.25">
      <c r="A177" t="str">
        <f>VLOOKUP(B177,kommun_VC!$L:$O,2,FALSE)</f>
        <v>547 Vaggeryd VC Bra Liv</v>
      </c>
      <c r="B177">
        <f t="shared" si="23"/>
        <v>547</v>
      </c>
      <c r="C177" t="s">
        <v>172</v>
      </c>
      <c r="D177">
        <v>2014</v>
      </c>
      <c r="E177">
        <v>588</v>
      </c>
      <c r="F177">
        <v>79</v>
      </c>
      <c r="G177">
        <v>10</v>
      </c>
      <c r="H177">
        <v>14</v>
      </c>
      <c r="I177">
        <v>4</v>
      </c>
      <c r="J177">
        <v>3</v>
      </c>
      <c r="K177" t="str">
        <f>VLOOKUP(B177,kommun_VC!$L$2:$O$55,4,FALSE)</f>
        <v>Värnamoområdet</v>
      </c>
      <c r="L177">
        <f t="shared" si="24"/>
        <v>4</v>
      </c>
      <c r="M177">
        <f>VLOOKUP(B177,listing65!$B$2:$K$60,2,FALSE)</f>
        <v>27</v>
      </c>
      <c r="N177" s="23">
        <f t="shared" ca="1" si="25"/>
        <v>1398.5</v>
      </c>
      <c r="O177" s="4">
        <f t="shared" ca="1" si="32"/>
        <v>7.1505184125849119</v>
      </c>
      <c r="P177" s="4">
        <f t="shared" ca="1" si="33"/>
        <v>10.010725777618877</v>
      </c>
      <c r="Q177" s="4">
        <f t="shared" ca="1" si="34"/>
        <v>2.8602073650339648</v>
      </c>
      <c r="R177" s="4">
        <f t="shared" ca="1" si="35"/>
        <v>2.1451555237754736</v>
      </c>
      <c r="S177" s="5">
        <f t="shared" si="37"/>
        <v>0.4</v>
      </c>
      <c r="T177" s="5">
        <f t="shared" si="26"/>
        <v>0.21428571428571427</v>
      </c>
    </row>
    <row r="178" spans="1:20" x14ac:dyDescent="0.25">
      <c r="A178" t="str">
        <f>VLOOKUP(B178,kommun_VC!$L:$O,2,FALSE)</f>
        <v>547 Vaggeryd VC Bra Liv</v>
      </c>
      <c r="B178" s="45">
        <f t="shared" si="23"/>
        <v>547</v>
      </c>
      <c r="C178" t="s">
        <v>172</v>
      </c>
      <c r="D178">
        <v>2015</v>
      </c>
      <c r="E178">
        <v>544</v>
      </c>
      <c r="F178">
        <v>81</v>
      </c>
      <c r="G178">
        <v>22</v>
      </c>
      <c r="H178">
        <v>14</v>
      </c>
      <c r="I178">
        <v>5</v>
      </c>
      <c r="J178">
        <v>8</v>
      </c>
      <c r="K178" t="str">
        <f>VLOOKUP(B178,kommun_VC!$L$2:$O$55,4,FALSE)</f>
        <v>Värnamoområdet</v>
      </c>
      <c r="L178">
        <f t="shared" si="24"/>
        <v>5</v>
      </c>
      <c r="M178">
        <f>VLOOKUP(B178,listing65!$B$2:$K$60,2,FALSE)</f>
        <v>27</v>
      </c>
      <c r="N178" s="23">
        <f t="shared" ca="1" si="25"/>
        <v>1375.75</v>
      </c>
      <c r="O178" s="4">
        <f t="shared" ca="1" si="32"/>
        <v>15.991277485008178</v>
      </c>
      <c r="P178" s="4">
        <f t="shared" ca="1" si="33"/>
        <v>10.176267490459749</v>
      </c>
      <c r="Q178" s="4">
        <f t="shared" ca="1" si="34"/>
        <v>3.6343812465927674</v>
      </c>
      <c r="R178" s="4">
        <f t="shared" ca="1" si="35"/>
        <v>5.8150099945484284</v>
      </c>
      <c r="S178" s="5">
        <f t="shared" si="37"/>
        <v>0.22727272727272727</v>
      </c>
      <c r="T178" s="5">
        <f t="shared" si="26"/>
        <v>0.5714285714285714</v>
      </c>
    </row>
    <row r="179" spans="1:20" x14ac:dyDescent="0.25">
      <c r="A179" t="str">
        <f>VLOOKUP(B179,kommun_VC!$L:$O,2,FALSE)</f>
        <v>547 Vaggeryd VC Bra Liv</v>
      </c>
      <c r="B179">
        <f t="shared" si="23"/>
        <v>547</v>
      </c>
      <c r="C179" t="s">
        <v>172</v>
      </c>
      <c r="D179">
        <v>2016</v>
      </c>
      <c r="E179">
        <v>536</v>
      </c>
      <c r="F179">
        <v>63</v>
      </c>
      <c r="G179">
        <v>20</v>
      </c>
      <c r="H179">
        <v>3</v>
      </c>
      <c r="I179">
        <v>3</v>
      </c>
      <c r="J179">
        <v>0</v>
      </c>
      <c r="K179" t="str">
        <f>VLOOKUP(B179,kommun_VC!$L$2:$O$55,4,FALSE)</f>
        <v>Värnamoområdet</v>
      </c>
      <c r="L179">
        <f t="shared" si="24"/>
        <v>6</v>
      </c>
      <c r="M179">
        <f>VLOOKUP(B179,listing65!$B$2:$K$60,2,FALSE)</f>
        <v>27</v>
      </c>
      <c r="N179" s="23">
        <f t="shared" ca="1" si="25"/>
        <v>1394.25</v>
      </c>
      <c r="O179" s="4">
        <f t="shared" ca="1" si="32"/>
        <v>14.344629729245113</v>
      </c>
      <c r="P179" s="4">
        <f t="shared" ca="1" si="33"/>
        <v>2.1516944593867668</v>
      </c>
      <c r="Q179" s="4">
        <f t="shared" ca="1" si="34"/>
        <v>2.1516944593867668</v>
      </c>
      <c r="R179" s="4">
        <f t="shared" ca="1" si="35"/>
        <v>0</v>
      </c>
      <c r="S179" s="5">
        <f t="shared" si="37"/>
        <v>0.15</v>
      </c>
      <c r="T179" s="5">
        <f t="shared" si="26"/>
        <v>0</v>
      </c>
    </row>
    <row r="180" spans="1:20" x14ac:dyDescent="0.25">
      <c r="A180" t="str">
        <f>VLOOKUP(B180,kommun_VC!$L:$O,2,FALSE)</f>
        <v>547 Vaggeryd VC Bra Liv</v>
      </c>
      <c r="B180" s="45">
        <f t="shared" si="23"/>
        <v>547</v>
      </c>
      <c r="C180" t="s">
        <v>172</v>
      </c>
      <c r="D180">
        <v>2017</v>
      </c>
      <c r="E180">
        <v>463</v>
      </c>
      <c r="F180">
        <v>63</v>
      </c>
      <c r="G180">
        <v>11</v>
      </c>
      <c r="H180">
        <v>12</v>
      </c>
      <c r="I180">
        <v>2</v>
      </c>
      <c r="J180">
        <v>6</v>
      </c>
      <c r="K180" t="str">
        <f>VLOOKUP(B180,kommun_VC!$L$2:$O$55,4,FALSE)</f>
        <v>Värnamoområdet</v>
      </c>
      <c r="L180">
        <f t="shared" si="24"/>
        <v>7</v>
      </c>
      <c r="M180">
        <f>VLOOKUP(B180,listing65!$B$2:$K$60,2,FALSE)</f>
        <v>27</v>
      </c>
      <c r="N180" s="23">
        <f t="shared" ca="1" si="25"/>
        <v>1401.75</v>
      </c>
      <c r="O180" s="4">
        <f t="shared" ca="1" si="32"/>
        <v>7.847333690030319</v>
      </c>
      <c r="P180" s="4">
        <f t="shared" ca="1" si="33"/>
        <v>8.5607276618512564</v>
      </c>
      <c r="Q180" s="4">
        <f t="shared" ca="1" si="34"/>
        <v>1.4267879436418762</v>
      </c>
      <c r="R180" s="4">
        <f t="shared" ca="1" si="35"/>
        <v>4.2803638309256282</v>
      </c>
      <c r="S180" s="5">
        <f t="shared" si="37"/>
        <v>0.18181818181818182</v>
      </c>
      <c r="T180" s="5">
        <f t="shared" si="26"/>
        <v>0.5</v>
      </c>
    </row>
    <row r="181" spans="1:20" x14ac:dyDescent="0.25">
      <c r="A181" t="str">
        <f>VLOOKUP(B181,kommun_VC!$L:$O,2,FALSE)</f>
        <v>547 Vaggeryd VC Bra Liv</v>
      </c>
      <c r="B181">
        <f t="shared" si="23"/>
        <v>547</v>
      </c>
      <c r="C181" t="s">
        <v>172</v>
      </c>
      <c r="D181">
        <v>2018</v>
      </c>
      <c r="E181">
        <v>520</v>
      </c>
      <c r="F181">
        <v>56</v>
      </c>
      <c r="G181">
        <v>19</v>
      </c>
      <c r="H181">
        <v>7</v>
      </c>
      <c r="I181">
        <v>3</v>
      </c>
      <c r="J181">
        <v>2</v>
      </c>
      <c r="K181" t="str">
        <f>VLOOKUP(B181,kommun_VC!$L$2:$O$55,4,FALSE)</f>
        <v>Värnamoområdet</v>
      </c>
      <c r="L181">
        <f t="shared" si="24"/>
        <v>8</v>
      </c>
      <c r="M181">
        <f>VLOOKUP(B181,listing65!$B$2:$K$60,2,FALSE)</f>
        <v>27</v>
      </c>
      <c r="N181" s="23">
        <f t="shared" ca="1" si="25"/>
        <v>1402.5</v>
      </c>
      <c r="O181" s="4">
        <f t="shared" ca="1" si="32"/>
        <v>13.547237076648843</v>
      </c>
      <c r="P181" s="4">
        <f t="shared" ca="1" si="33"/>
        <v>4.9910873440285206</v>
      </c>
      <c r="Q181" s="4">
        <f t="shared" ca="1" si="34"/>
        <v>2.1390374331550803</v>
      </c>
      <c r="R181" s="4">
        <f t="shared" ca="1" si="35"/>
        <v>1.4260249554367201</v>
      </c>
      <c r="S181" s="5">
        <f t="shared" si="37"/>
        <v>0.15789473684210525</v>
      </c>
      <c r="T181" s="5">
        <f t="shared" ref="T181:T197" si="38">IFERROR(J181/H181,"")</f>
        <v>0.2857142857142857</v>
      </c>
    </row>
    <row r="182" spans="1:20" x14ac:dyDescent="0.25">
      <c r="A182" t="str">
        <f>VLOOKUP(B182,kommun_VC!$L:$O,2,FALSE)</f>
        <v>547 Vaggeryd VC Bra Liv</v>
      </c>
      <c r="B182" s="45">
        <f t="shared" si="23"/>
        <v>547</v>
      </c>
      <c r="C182" t="s">
        <v>172</v>
      </c>
      <c r="D182">
        <v>2019</v>
      </c>
      <c r="E182">
        <v>462</v>
      </c>
      <c r="F182">
        <v>70</v>
      </c>
      <c r="G182">
        <v>20</v>
      </c>
      <c r="H182">
        <v>4</v>
      </c>
      <c r="I182">
        <v>4</v>
      </c>
      <c r="J182">
        <v>1</v>
      </c>
      <c r="K182" t="str">
        <f>VLOOKUP(B182,kommun_VC!$L$2:$O$55,4,FALSE)</f>
        <v>Värnamoområdet</v>
      </c>
      <c r="L182">
        <f t="shared" si="24"/>
        <v>9</v>
      </c>
      <c r="M182">
        <f>VLOOKUP(B182,listing65!$B$2:$K$60,2,FALSE)</f>
        <v>27</v>
      </c>
      <c r="N182" s="23">
        <f t="shared" ca="1" si="25"/>
        <v>1406.9166666666667</v>
      </c>
      <c r="O182" s="4">
        <f t="shared" ca="1" si="32"/>
        <v>14.215483030267132</v>
      </c>
      <c r="P182" s="4">
        <f t="shared" ca="1" si="33"/>
        <v>2.8430966060534266</v>
      </c>
      <c r="Q182" s="4">
        <f t="shared" ca="1" si="34"/>
        <v>2.8430966060534266</v>
      </c>
      <c r="R182" s="4">
        <f t="shared" ca="1" si="35"/>
        <v>0.71077415151335666</v>
      </c>
      <c r="S182" s="5">
        <f t="shared" si="37"/>
        <v>0.2</v>
      </c>
      <c r="T182" s="5">
        <f t="shared" si="38"/>
        <v>0.25</v>
      </c>
    </row>
    <row r="183" spans="1:20" x14ac:dyDescent="0.25">
      <c r="A183" t="str">
        <f>VLOOKUP(B183,kommun_VC!$L:$O,2,FALSE)</f>
        <v>547 Vaggeryd VC Bra Liv</v>
      </c>
      <c r="B183">
        <f t="shared" si="23"/>
        <v>547</v>
      </c>
      <c r="C183" t="s">
        <v>172</v>
      </c>
      <c r="D183">
        <v>2020</v>
      </c>
      <c r="E183">
        <v>461</v>
      </c>
      <c r="F183">
        <v>59</v>
      </c>
      <c r="G183">
        <v>13</v>
      </c>
      <c r="H183">
        <v>7</v>
      </c>
      <c r="I183">
        <v>3</v>
      </c>
      <c r="J183">
        <v>1</v>
      </c>
      <c r="K183" t="str">
        <f>VLOOKUP(B183,kommun_VC!$L$2:$O$55,4,FALSE)</f>
        <v>Värnamoområdet</v>
      </c>
      <c r="L183">
        <f t="shared" si="24"/>
        <v>10</v>
      </c>
      <c r="M183">
        <f>VLOOKUP(B183,listing65!$B$2:$K$60,2,FALSE)</f>
        <v>27</v>
      </c>
      <c r="N183" s="23">
        <f t="shared" ca="1" si="25"/>
        <v>1424.6666666666667</v>
      </c>
      <c r="O183" s="4">
        <f t="shared" ca="1" si="32"/>
        <v>9.1249415067852127</v>
      </c>
      <c r="P183" s="4">
        <f t="shared" ca="1" si="33"/>
        <v>4.913430042115114</v>
      </c>
      <c r="Q183" s="4">
        <f t="shared" ca="1" si="34"/>
        <v>2.1057557323350489</v>
      </c>
      <c r="R183" s="4">
        <f t="shared" ca="1" si="35"/>
        <v>0.70191857744501629</v>
      </c>
      <c r="S183" s="5">
        <f t="shared" si="37"/>
        <v>0.23076923076923078</v>
      </c>
      <c r="T183" s="5">
        <f t="shared" si="38"/>
        <v>0.14285714285714285</v>
      </c>
    </row>
    <row r="184" spans="1:20" x14ac:dyDescent="0.25">
      <c r="A184" t="str">
        <f>VLOOKUP(B184,kommun_VC!$L:$O,2,FALSE)</f>
        <v>548 Skillingaryd VC Bra Liv</v>
      </c>
      <c r="B184" s="45">
        <f t="shared" si="23"/>
        <v>548</v>
      </c>
      <c r="C184" t="s">
        <v>173</v>
      </c>
      <c r="D184">
        <v>2014</v>
      </c>
      <c r="E184">
        <v>418</v>
      </c>
      <c r="F184">
        <v>56</v>
      </c>
      <c r="G184">
        <v>16</v>
      </c>
      <c r="H184">
        <v>3</v>
      </c>
      <c r="I184">
        <v>5</v>
      </c>
      <c r="J184">
        <v>0</v>
      </c>
      <c r="K184" t="str">
        <f>VLOOKUP(B184,kommun_VC!$L$2:$O$55,4,FALSE)</f>
        <v>Värnamoområdet</v>
      </c>
      <c r="L184">
        <f t="shared" si="24"/>
        <v>4</v>
      </c>
      <c r="M184">
        <f>VLOOKUP(B184,listing65!$B$2:$K$60,2,FALSE)</f>
        <v>28</v>
      </c>
      <c r="N184" s="23">
        <f t="shared" ca="1" si="25"/>
        <v>1113.0833333333333</v>
      </c>
      <c r="O184" s="4">
        <f t="shared" ca="1" si="32"/>
        <v>14.374485288612712</v>
      </c>
      <c r="P184" s="4">
        <f t="shared" ca="1" si="33"/>
        <v>2.6952159916148837</v>
      </c>
      <c r="Q184" s="4">
        <f t="shared" ca="1" si="34"/>
        <v>4.4920266526914725</v>
      </c>
      <c r="R184" s="4">
        <f t="shared" ca="1" si="35"/>
        <v>0</v>
      </c>
      <c r="S184" s="5">
        <f t="shared" si="37"/>
        <v>0.3125</v>
      </c>
      <c r="T184" s="5">
        <f t="shared" si="38"/>
        <v>0</v>
      </c>
    </row>
    <row r="185" spans="1:20" x14ac:dyDescent="0.25">
      <c r="A185" t="str">
        <f>VLOOKUP(B185,kommun_VC!$L:$O,2,FALSE)</f>
        <v>548 Skillingaryd VC Bra Liv</v>
      </c>
      <c r="B185">
        <f t="shared" si="23"/>
        <v>548</v>
      </c>
      <c r="C185" t="s">
        <v>173</v>
      </c>
      <c r="D185">
        <v>2015</v>
      </c>
      <c r="E185">
        <v>429</v>
      </c>
      <c r="F185">
        <v>54</v>
      </c>
      <c r="G185">
        <v>13</v>
      </c>
      <c r="H185">
        <v>2</v>
      </c>
      <c r="I185">
        <v>3</v>
      </c>
      <c r="J185">
        <v>0</v>
      </c>
      <c r="K185" t="str">
        <f>VLOOKUP(B185,kommun_VC!$L$2:$O$55,4,FALSE)</f>
        <v>Värnamoområdet</v>
      </c>
      <c r="L185">
        <f t="shared" si="24"/>
        <v>5</v>
      </c>
      <c r="M185">
        <f>VLOOKUP(B185,listing65!$B$2:$K$60,2,FALSE)</f>
        <v>28</v>
      </c>
      <c r="N185" s="23">
        <f t="shared" ca="1" si="25"/>
        <v>1126.6666666666667</v>
      </c>
      <c r="O185" s="4">
        <f t="shared" ca="1" si="32"/>
        <v>11.538461538461537</v>
      </c>
      <c r="P185" s="4">
        <f t="shared" ca="1" si="33"/>
        <v>1.7751479289940828</v>
      </c>
      <c r="Q185" s="4">
        <f t="shared" ca="1" si="34"/>
        <v>2.6627218934911241</v>
      </c>
      <c r="R185" s="4">
        <f t="shared" ca="1" si="35"/>
        <v>0</v>
      </c>
      <c r="S185" s="5">
        <f t="shared" si="37"/>
        <v>0.23076923076923078</v>
      </c>
      <c r="T185" s="5">
        <f t="shared" si="38"/>
        <v>0</v>
      </c>
    </row>
    <row r="186" spans="1:20" x14ac:dyDescent="0.25">
      <c r="A186" t="str">
        <f>VLOOKUP(B186,kommun_VC!$L:$O,2,FALSE)</f>
        <v>548 Skillingaryd VC Bra Liv</v>
      </c>
      <c r="B186" s="45">
        <f t="shared" ref="B186:B243" si="39">LEFT(C186,3)*1</f>
        <v>548</v>
      </c>
      <c r="C186" t="s">
        <v>173</v>
      </c>
      <c r="D186">
        <v>2016</v>
      </c>
      <c r="E186">
        <v>386</v>
      </c>
      <c r="F186">
        <v>52</v>
      </c>
      <c r="G186">
        <v>10</v>
      </c>
      <c r="H186">
        <v>1</v>
      </c>
      <c r="I186">
        <v>3</v>
      </c>
      <c r="J186">
        <v>0</v>
      </c>
      <c r="K186" t="str">
        <f>VLOOKUP(B186,kommun_VC!$L$2:$O$55,4,FALSE)</f>
        <v>Värnamoområdet</v>
      </c>
      <c r="L186">
        <f t="shared" ref="L186:L243" si="40">VLOOKUP(D186,$Z$2:$AB$10,3,FALSE)</f>
        <v>6</v>
      </c>
      <c r="M186">
        <f>VLOOKUP(B186,listing65!$B$2:$K$60,2,FALSE)</f>
        <v>28</v>
      </c>
      <c r="N186" s="23">
        <f t="shared" ref="N186:N243" ca="1" si="41">INDIRECT(ADDRESS(M186,L186,1,,"listing65"))</f>
        <v>1150.8333333333333</v>
      </c>
      <c r="O186" s="4">
        <f t="shared" ca="1" si="32"/>
        <v>8.689355539464156</v>
      </c>
      <c r="P186" s="4">
        <f t="shared" ca="1" si="33"/>
        <v>0.86893555394641564</v>
      </c>
      <c r="Q186" s="4">
        <f t="shared" ca="1" si="34"/>
        <v>2.6068066618392471</v>
      </c>
      <c r="R186" s="4">
        <f t="shared" ca="1" si="35"/>
        <v>0</v>
      </c>
      <c r="S186" s="5">
        <f t="shared" si="37"/>
        <v>0.3</v>
      </c>
      <c r="T186" s="5">
        <f t="shared" si="38"/>
        <v>0</v>
      </c>
    </row>
    <row r="187" spans="1:20" x14ac:dyDescent="0.25">
      <c r="A187" t="str">
        <f>VLOOKUP(B187,kommun_VC!$L:$O,2,FALSE)</f>
        <v>548 Skillingaryd VC Bra Liv</v>
      </c>
      <c r="B187">
        <f t="shared" si="39"/>
        <v>548</v>
      </c>
      <c r="C187" t="s">
        <v>173</v>
      </c>
      <c r="D187">
        <v>2017</v>
      </c>
      <c r="E187">
        <v>398</v>
      </c>
      <c r="F187">
        <v>40</v>
      </c>
      <c r="G187">
        <v>19</v>
      </c>
      <c r="H187">
        <v>6</v>
      </c>
      <c r="I187">
        <v>1</v>
      </c>
      <c r="J187">
        <v>1</v>
      </c>
      <c r="K187" t="str">
        <f>VLOOKUP(B187,kommun_VC!$L$2:$O$55,4,FALSE)</f>
        <v>Värnamoområdet</v>
      </c>
      <c r="L187">
        <f t="shared" si="40"/>
        <v>7</v>
      </c>
      <c r="M187">
        <f>VLOOKUP(B187,listing65!$B$2:$K$60,2,FALSE)</f>
        <v>28</v>
      </c>
      <c r="N187" s="23">
        <f t="shared" ca="1" si="41"/>
        <v>1176.6666666666667</v>
      </c>
      <c r="O187" s="4">
        <f t="shared" ca="1" si="32"/>
        <v>16.147308781869686</v>
      </c>
      <c r="P187" s="4">
        <f t="shared" ca="1" si="33"/>
        <v>5.0991501416430598</v>
      </c>
      <c r="Q187" s="4">
        <f t="shared" ca="1" si="34"/>
        <v>0.84985835694050993</v>
      </c>
      <c r="R187" s="4">
        <f t="shared" ca="1" si="35"/>
        <v>0.84985835694050993</v>
      </c>
      <c r="S187" s="5">
        <f t="shared" si="37"/>
        <v>5.2631578947368418E-2</v>
      </c>
      <c r="T187" s="5">
        <f t="shared" si="38"/>
        <v>0.16666666666666666</v>
      </c>
    </row>
    <row r="188" spans="1:20" x14ac:dyDescent="0.25">
      <c r="A188" t="str">
        <f>VLOOKUP(B188,kommun_VC!$L:$O,2,FALSE)</f>
        <v>548 Skillingaryd VC Bra Liv</v>
      </c>
      <c r="B188" s="45">
        <f t="shared" si="39"/>
        <v>548</v>
      </c>
      <c r="C188" t="s">
        <v>173</v>
      </c>
      <c r="D188">
        <v>2018</v>
      </c>
      <c r="E188">
        <v>376</v>
      </c>
      <c r="F188">
        <v>45</v>
      </c>
      <c r="G188">
        <v>16</v>
      </c>
      <c r="H188">
        <v>5</v>
      </c>
      <c r="I188">
        <v>3</v>
      </c>
      <c r="J188">
        <v>0</v>
      </c>
      <c r="K188" t="str">
        <f>VLOOKUP(B188,kommun_VC!$L$2:$O$55,4,FALSE)</f>
        <v>Värnamoområdet</v>
      </c>
      <c r="L188">
        <f t="shared" si="40"/>
        <v>8</v>
      </c>
      <c r="M188">
        <f>VLOOKUP(B188,listing65!$B$2:$K$60,2,FALSE)</f>
        <v>28</v>
      </c>
      <c r="N188" s="23">
        <f t="shared" ca="1" si="41"/>
        <v>1175.0833333333333</v>
      </c>
      <c r="O188" s="4">
        <f t="shared" ca="1" si="32"/>
        <v>13.616055598893697</v>
      </c>
      <c r="P188" s="4">
        <f t="shared" ca="1" si="33"/>
        <v>4.2550173746542805</v>
      </c>
      <c r="Q188" s="4">
        <f t="shared" ca="1" si="34"/>
        <v>2.5530104247925678</v>
      </c>
      <c r="R188" s="4">
        <f t="shared" ca="1" si="35"/>
        <v>0</v>
      </c>
      <c r="S188" s="5">
        <f t="shared" si="37"/>
        <v>0.1875</v>
      </c>
      <c r="T188" s="5">
        <f t="shared" si="38"/>
        <v>0</v>
      </c>
    </row>
    <row r="189" spans="1:20" x14ac:dyDescent="0.25">
      <c r="A189" t="str">
        <f>VLOOKUP(B189,kommun_VC!$L:$O,2,FALSE)</f>
        <v>548 Skillingaryd VC Bra Liv</v>
      </c>
      <c r="B189">
        <f t="shared" si="39"/>
        <v>548</v>
      </c>
      <c r="C189" t="s">
        <v>173</v>
      </c>
      <c r="D189">
        <v>2019</v>
      </c>
      <c r="E189">
        <v>355</v>
      </c>
      <c r="F189">
        <v>43</v>
      </c>
      <c r="G189">
        <v>14</v>
      </c>
      <c r="H189">
        <v>5</v>
      </c>
      <c r="I189">
        <v>4</v>
      </c>
      <c r="J189">
        <v>1</v>
      </c>
      <c r="K189" t="str">
        <f>VLOOKUP(B189,kommun_VC!$L$2:$O$55,4,FALSE)</f>
        <v>Värnamoområdet</v>
      </c>
      <c r="L189">
        <f t="shared" si="40"/>
        <v>9</v>
      </c>
      <c r="M189">
        <f>VLOOKUP(B189,listing65!$B$2:$K$60,2,FALSE)</f>
        <v>28</v>
      </c>
      <c r="N189" s="23">
        <f t="shared" ca="1" si="41"/>
        <v>1174.0833333333333</v>
      </c>
      <c r="O189" s="4">
        <f t="shared" ca="1" si="32"/>
        <v>11.924196181418129</v>
      </c>
      <c r="P189" s="4">
        <f t="shared" ca="1" si="33"/>
        <v>4.2586414933636165</v>
      </c>
      <c r="Q189" s="4">
        <f t="shared" ca="1" si="34"/>
        <v>3.4069131946908939</v>
      </c>
      <c r="R189" s="4">
        <f t="shared" ca="1" si="35"/>
        <v>0.85172829867272348</v>
      </c>
      <c r="S189" s="5">
        <f t="shared" si="37"/>
        <v>0.2857142857142857</v>
      </c>
      <c r="T189" s="5">
        <f t="shared" si="38"/>
        <v>0.2</v>
      </c>
    </row>
    <row r="190" spans="1:20" x14ac:dyDescent="0.25">
      <c r="A190" t="str">
        <f>VLOOKUP(B190,kommun_VC!$L:$O,2,FALSE)</f>
        <v>548 Skillingaryd VC Bra Liv</v>
      </c>
      <c r="B190" s="45">
        <f t="shared" si="39"/>
        <v>548</v>
      </c>
      <c r="C190" t="s">
        <v>173</v>
      </c>
      <c r="D190">
        <v>2020</v>
      </c>
      <c r="E190">
        <v>391</v>
      </c>
      <c r="F190">
        <v>71</v>
      </c>
      <c r="G190">
        <v>13</v>
      </c>
      <c r="H190">
        <v>5</v>
      </c>
      <c r="I190">
        <v>5</v>
      </c>
      <c r="J190">
        <v>1</v>
      </c>
      <c r="K190" t="str">
        <f>VLOOKUP(B190,kommun_VC!$L$2:$O$55,4,FALSE)</f>
        <v>Värnamoområdet</v>
      </c>
      <c r="L190">
        <f t="shared" si="40"/>
        <v>10</v>
      </c>
      <c r="M190">
        <f>VLOOKUP(B190,listing65!$B$2:$K$60,2,FALSE)</f>
        <v>28</v>
      </c>
      <c r="N190" s="23">
        <f t="shared" ca="1" si="41"/>
        <v>1198.6666666666667</v>
      </c>
      <c r="O190" s="4">
        <f t="shared" ca="1" si="32"/>
        <v>10.845383759733036</v>
      </c>
      <c r="P190" s="4">
        <f t="shared" ca="1" si="33"/>
        <v>4.1713014460511681</v>
      </c>
      <c r="Q190" s="4">
        <f t="shared" ca="1" si="34"/>
        <v>4.1713014460511681</v>
      </c>
      <c r="R190" s="4">
        <f t="shared" ca="1" si="35"/>
        <v>0.83426028921023354</v>
      </c>
      <c r="S190" s="5">
        <f t="shared" si="37"/>
        <v>0.38461538461538464</v>
      </c>
      <c r="T190" s="5">
        <f t="shared" si="38"/>
        <v>0.2</v>
      </c>
    </row>
    <row r="191" spans="1:20" x14ac:dyDescent="0.25">
      <c r="A191" t="str">
        <f>VLOOKUP(B191,kommun_VC!$L:$O,2,FALSE)</f>
        <v>549 Gnosjö VC Bra Liv</v>
      </c>
      <c r="B191">
        <f t="shared" si="39"/>
        <v>549</v>
      </c>
      <c r="C191" t="s">
        <v>174</v>
      </c>
      <c r="D191">
        <v>2014</v>
      </c>
      <c r="E191">
        <v>740</v>
      </c>
      <c r="F191">
        <v>115</v>
      </c>
      <c r="G191">
        <v>24</v>
      </c>
      <c r="H191">
        <v>12</v>
      </c>
      <c r="I191">
        <v>5</v>
      </c>
      <c r="J191">
        <v>6</v>
      </c>
      <c r="K191" t="str">
        <f>VLOOKUP(B191,kommun_VC!$L$2:$O$55,4,FALSE)</f>
        <v>Värnamoområdet</v>
      </c>
      <c r="L191">
        <f t="shared" si="40"/>
        <v>4</v>
      </c>
      <c r="M191">
        <f>VLOOKUP(B191,listing65!$B$2:$K$60,2,FALSE)</f>
        <v>29</v>
      </c>
      <c r="N191" s="23">
        <f t="shared" ca="1" si="41"/>
        <v>1776.0833333333333</v>
      </c>
      <c r="O191" s="4">
        <f t="shared" ca="1" si="32"/>
        <v>13.512879463238399</v>
      </c>
      <c r="P191" s="4">
        <f t="shared" ca="1" si="33"/>
        <v>6.7564397316191993</v>
      </c>
      <c r="Q191" s="4">
        <f t="shared" ca="1" si="34"/>
        <v>2.8151832215080002</v>
      </c>
      <c r="R191" s="4">
        <f t="shared" ca="1" si="35"/>
        <v>3.3782198658095997</v>
      </c>
      <c r="S191" s="5">
        <f t="shared" si="37"/>
        <v>0.20833333333333334</v>
      </c>
      <c r="T191" s="5">
        <f t="shared" si="38"/>
        <v>0.5</v>
      </c>
    </row>
    <row r="192" spans="1:20" x14ac:dyDescent="0.25">
      <c r="A192" t="str">
        <f>VLOOKUP(B192,kommun_VC!$L:$O,2,FALSE)</f>
        <v>549 Gnosjö VC Bra Liv</v>
      </c>
      <c r="B192" s="45">
        <f t="shared" si="39"/>
        <v>549</v>
      </c>
      <c r="C192" t="s">
        <v>174</v>
      </c>
      <c r="D192">
        <v>2015</v>
      </c>
      <c r="E192">
        <v>657</v>
      </c>
      <c r="F192">
        <v>84</v>
      </c>
      <c r="G192">
        <v>15</v>
      </c>
      <c r="H192">
        <v>10</v>
      </c>
      <c r="I192">
        <v>4</v>
      </c>
      <c r="J192">
        <v>3</v>
      </c>
      <c r="K192" t="str">
        <f>VLOOKUP(B192,kommun_VC!$L$2:$O$55,4,FALSE)</f>
        <v>Värnamoområdet</v>
      </c>
      <c r="L192">
        <f t="shared" si="40"/>
        <v>5</v>
      </c>
      <c r="M192">
        <f>VLOOKUP(B192,listing65!$B$2:$K$60,2,FALSE)</f>
        <v>29</v>
      </c>
      <c r="N192" s="23">
        <f t="shared" ca="1" si="41"/>
        <v>1842.25</v>
      </c>
      <c r="O192" s="4">
        <f t="shared" ca="1" si="32"/>
        <v>8.1422173972045062</v>
      </c>
      <c r="P192" s="4">
        <f t="shared" ca="1" si="33"/>
        <v>5.4281449314696699</v>
      </c>
      <c r="Q192" s="4">
        <f t="shared" ca="1" si="34"/>
        <v>2.1712579725878682</v>
      </c>
      <c r="R192" s="4">
        <f t="shared" ca="1" si="35"/>
        <v>1.6284434794409011</v>
      </c>
      <c r="S192" s="5">
        <f t="shared" si="37"/>
        <v>0.26666666666666666</v>
      </c>
      <c r="T192" s="5">
        <f t="shared" si="38"/>
        <v>0.3</v>
      </c>
    </row>
    <row r="193" spans="1:20" x14ac:dyDescent="0.25">
      <c r="A193" t="str">
        <f>VLOOKUP(B193,kommun_VC!$L:$O,2,FALSE)</f>
        <v>549 Gnosjö VC Bra Liv</v>
      </c>
      <c r="B193">
        <f t="shared" si="39"/>
        <v>549</v>
      </c>
      <c r="C193" t="s">
        <v>174</v>
      </c>
      <c r="D193">
        <v>2016</v>
      </c>
      <c r="E193">
        <v>673</v>
      </c>
      <c r="F193">
        <v>88</v>
      </c>
      <c r="G193">
        <v>13</v>
      </c>
      <c r="H193">
        <v>10</v>
      </c>
      <c r="I193">
        <v>4</v>
      </c>
      <c r="J193">
        <v>1</v>
      </c>
      <c r="K193" t="str">
        <f>VLOOKUP(B193,kommun_VC!$L$2:$O$55,4,FALSE)</f>
        <v>Värnamoområdet</v>
      </c>
      <c r="L193">
        <f t="shared" si="40"/>
        <v>6</v>
      </c>
      <c r="M193">
        <f>VLOOKUP(B193,listing65!$B$2:$K$60,2,FALSE)</f>
        <v>29</v>
      </c>
      <c r="N193" s="23">
        <f t="shared" ca="1" si="41"/>
        <v>1890.75</v>
      </c>
      <c r="O193" s="4">
        <f t="shared" ref="O193:O197" ca="1" si="42">G193/$N193*1000</f>
        <v>6.8755784741504691</v>
      </c>
      <c r="P193" s="4">
        <f t="shared" ref="P193:P197" ca="1" si="43">H193/$N193*1000</f>
        <v>5.2889065185772841</v>
      </c>
      <c r="Q193" s="4">
        <f t="shared" ref="Q193:Q197" ca="1" si="44">I193/$N193*1000</f>
        <v>2.1155626074309137</v>
      </c>
      <c r="R193" s="4">
        <f t="shared" ref="R193:R197" ca="1" si="45">J193/$N193*1000</f>
        <v>0.52889065185772843</v>
      </c>
      <c r="S193" s="5">
        <f t="shared" ref="S193:S197" si="46">IFERROR(I193/G193,"")</f>
        <v>0.30769230769230771</v>
      </c>
      <c r="T193" s="5">
        <f t="shared" si="38"/>
        <v>0.1</v>
      </c>
    </row>
    <row r="194" spans="1:20" x14ac:dyDescent="0.25">
      <c r="A194" t="str">
        <f>VLOOKUP(B194,kommun_VC!$L:$O,2,FALSE)</f>
        <v>549 Gnosjö VC Bra Liv</v>
      </c>
      <c r="B194" s="45">
        <f t="shared" si="39"/>
        <v>549</v>
      </c>
      <c r="C194" t="s">
        <v>174</v>
      </c>
      <c r="D194">
        <v>2017</v>
      </c>
      <c r="E194">
        <v>652</v>
      </c>
      <c r="F194">
        <v>85</v>
      </c>
      <c r="G194">
        <v>20</v>
      </c>
      <c r="H194">
        <v>9</v>
      </c>
      <c r="I194">
        <v>1</v>
      </c>
      <c r="J194">
        <v>3</v>
      </c>
      <c r="K194" t="str">
        <f>VLOOKUP(B194,kommun_VC!$L$2:$O$55,4,FALSE)</f>
        <v>Värnamoområdet</v>
      </c>
      <c r="L194">
        <f t="shared" si="40"/>
        <v>7</v>
      </c>
      <c r="M194">
        <f>VLOOKUP(B194,listing65!$B$2:$K$60,2,FALSE)</f>
        <v>29</v>
      </c>
      <c r="N194" s="23">
        <f t="shared" ca="1" si="41"/>
        <v>1929.9166666666667</v>
      </c>
      <c r="O194" s="4">
        <f t="shared" ca="1" si="42"/>
        <v>10.363141759143314</v>
      </c>
      <c r="P194" s="4">
        <f t="shared" ca="1" si="43"/>
        <v>4.6634137916144907</v>
      </c>
      <c r="Q194" s="4">
        <f t="shared" ca="1" si="44"/>
        <v>0.51815708795716564</v>
      </c>
      <c r="R194" s="4">
        <f t="shared" ca="1" si="45"/>
        <v>1.5544712638714968</v>
      </c>
      <c r="S194" s="5">
        <f t="shared" si="46"/>
        <v>0.05</v>
      </c>
      <c r="T194" s="5">
        <f t="shared" si="38"/>
        <v>0.33333333333333331</v>
      </c>
    </row>
    <row r="195" spans="1:20" x14ac:dyDescent="0.25">
      <c r="A195" t="str">
        <f>VLOOKUP(B195,kommun_VC!$L:$O,2,FALSE)</f>
        <v>549 Gnosjö VC Bra Liv</v>
      </c>
      <c r="B195">
        <f t="shared" si="39"/>
        <v>549</v>
      </c>
      <c r="C195" t="s">
        <v>174</v>
      </c>
      <c r="D195">
        <v>2018</v>
      </c>
      <c r="E195">
        <v>554</v>
      </c>
      <c r="F195">
        <v>62</v>
      </c>
      <c r="G195">
        <v>26</v>
      </c>
      <c r="H195">
        <v>6</v>
      </c>
      <c r="I195">
        <v>6</v>
      </c>
      <c r="J195">
        <v>0</v>
      </c>
      <c r="K195" t="str">
        <f>VLOOKUP(B195,kommun_VC!$L$2:$O$55,4,FALSE)</f>
        <v>Värnamoområdet</v>
      </c>
      <c r="L195">
        <f t="shared" si="40"/>
        <v>8</v>
      </c>
      <c r="M195">
        <f>VLOOKUP(B195,listing65!$B$2:$K$60,2,FALSE)</f>
        <v>29</v>
      </c>
      <c r="N195" s="23">
        <f t="shared" ca="1" si="41"/>
        <v>1972.6666666666667</v>
      </c>
      <c r="O195" s="4">
        <f t="shared" ca="1" si="42"/>
        <v>13.18012842176411</v>
      </c>
      <c r="P195" s="4">
        <f t="shared" ca="1" si="43"/>
        <v>3.0415680973301793</v>
      </c>
      <c r="Q195" s="4">
        <f t="shared" ca="1" si="44"/>
        <v>3.0415680973301793</v>
      </c>
      <c r="R195" s="4">
        <f t="shared" ca="1" si="45"/>
        <v>0</v>
      </c>
      <c r="S195" s="5">
        <f t="shared" si="46"/>
        <v>0.23076923076923078</v>
      </c>
      <c r="T195" s="5">
        <f t="shared" si="38"/>
        <v>0</v>
      </c>
    </row>
    <row r="196" spans="1:20" x14ac:dyDescent="0.25">
      <c r="A196" t="str">
        <f>VLOOKUP(B196,kommun_VC!$L:$O,2,FALSE)</f>
        <v>549 Gnosjö VC Bra Liv</v>
      </c>
      <c r="B196" s="45">
        <f t="shared" si="39"/>
        <v>549</v>
      </c>
      <c r="C196" t="s">
        <v>174</v>
      </c>
      <c r="D196">
        <v>2019</v>
      </c>
      <c r="E196">
        <v>610</v>
      </c>
      <c r="F196">
        <v>69</v>
      </c>
      <c r="G196">
        <v>10</v>
      </c>
      <c r="H196">
        <v>6</v>
      </c>
      <c r="I196">
        <v>2</v>
      </c>
      <c r="J196">
        <v>0</v>
      </c>
      <c r="K196" t="str">
        <f>VLOOKUP(B196,kommun_VC!$L$2:$O$55,4,FALSE)</f>
        <v>Värnamoområdet</v>
      </c>
      <c r="L196">
        <f t="shared" si="40"/>
        <v>9</v>
      </c>
      <c r="M196">
        <f>VLOOKUP(B196,listing65!$B$2:$K$60,2,FALSE)</f>
        <v>29</v>
      </c>
      <c r="N196" s="23">
        <f t="shared" ca="1" si="41"/>
        <v>2035.4166666666667</v>
      </c>
      <c r="O196" s="4">
        <f t="shared" ca="1" si="42"/>
        <v>4.912998976458546</v>
      </c>
      <c r="P196" s="4">
        <f t="shared" ca="1" si="43"/>
        <v>2.9477993858751281</v>
      </c>
      <c r="Q196" s="4">
        <f t="shared" ca="1" si="44"/>
        <v>0.98259979529170927</v>
      </c>
      <c r="R196" s="4">
        <f t="shared" ca="1" si="45"/>
        <v>0</v>
      </c>
      <c r="S196" s="5">
        <f t="shared" si="46"/>
        <v>0.2</v>
      </c>
      <c r="T196" s="5">
        <f t="shared" si="38"/>
        <v>0</v>
      </c>
    </row>
    <row r="197" spans="1:20" x14ac:dyDescent="0.25">
      <c r="A197" t="str">
        <f>VLOOKUP(B197,kommun_VC!$L:$O,2,FALSE)</f>
        <v>549 Gnosjö VC Bra Liv</v>
      </c>
      <c r="B197">
        <f t="shared" si="39"/>
        <v>549</v>
      </c>
      <c r="C197" t="s">
        <v>174</v>
      </c>
      <c r="D197">
        <v>2020</v>
      </c>
      <c r="E197">
        <v>597</v>
      </c>
      <c r="F197">
        <v>77</v>
      </c>
      <c r="G197">
        <v>22</v>
      </c>
      <c r="H197">
        <v>8</v>
      </c>
      <c r="I197">
        <v>6</v>
      </c>
      <c r="J197">
        <v>1</v>
      </c>
      <c r="K197" t="str">
        <f>VLOOKUP(B197,kommun_VC!$L$2:$O$55,4,FALSE)</f>
        <v>Värnamoområdet</v>
      </c>
      <c r="L197">
        <f t="shared" si="40"/>
        <v>10</v>
      </c>
      <c r="M197">
        <f>VLOOKUP(B197,listing65!$B$2:$K$60,2,FALSE)</f>
        <v>29</v>
      </c>
      <c r="N197" s="23">
        <f t="shared" ca="1" si="41"/>
        <v>2072.25</v>
      </c>
      <c r="O197" s="4">
        <f t="shared" ca="1" si="42"/>
        <v>10.616479671854265</v>
      </c>
      <c r="P197" s="4">
        <f t="shared" ca="1" si="43"/>
        <v>3.8605380624924597</v>
      </c>
      <c r="Q197" s="4">
        <f t="shared" ca="1" si="44"/>
        <v>2.8954035468693449</v>
      </c>
      <c r="R197" s="4">
        <f t="shared" ca="1" si="45"/>
        <v>0.48256725781155746</v>
      </c>
      <c r="S197" s="5">
        <f t="shared" si="46"/>
        <v>0.27272727272727271</v>
      </c>
      <c r="T197" s="5">
        <f t="shared" si="38"/>
        <v>0.125</v>
      </c>
    </row>
    <row r="198" spans="1:20" x14ac:dyDescent="0.25">
      <c r="A198" t="str">
        <f>VLOOKUP(B198,kommun_VC!$L:$O,2,FALSE)</f>
        <v>572 Aneby vårdcentral</v>
      </c>
      <c r="B198" s="45">
        <f t="shared" si="39"/>
        <v>572</v>
      </c>
      <c r="C198" t="s">
        <v>37</v>
      </c>
      <c r="D198">
        <v>2014</v>
      </c>
      <c r="E198">
        <v>526</v>
      </c>
      <c r="F198">
        <v>71</v>
      </c>
      <c r="G198">
        <v>18</v>
      </c>
      <c r="H198">
        <v>7</v>
      </c>
      <c r="I198">
        <v>3</v>
      </c>
      <c r="J198">
        <v>0</v>
      </c>
      <c r="K198" t="str">
        <f>VLOOKUP(B198,kommun_VC!$L$2:$O$55,4,FALSE)</f>
        <v>Höglandet</v>
      </c>
      <c r="L198">
        <f t="shared" si="40"/>
        <v>4</v>
      </c>
      <c r="M198">
        <f>VLOOKUP(B198,listing65!$B$2:$K$60,2,FALSE)</f>
        <v>30</v>
      </c>
      <c r="N198" s="23">
        <f t="shared" ca="1" si="41"/>
        <v>1411</v>
      </c>
      <c r="O198" s="4">
        <f t="shared" ref="O198:O252" ca="1" si="47">G198/$N198*1000</f>
        <v>12.756909992912828</v>
      </c>
      <c r="P198" s="4">
        <f t="shared" ref="P198:P252" ca="1" si="48">H198/$N198*1000</f>
        <v>4.9610205527994333</v>
      </c>
      <c r="Q198" s="4">
        <f t="shared" ref="Q198:Q252" ca="1" si="49">I198/$N198*1000</f>
        <v>2.1261516654854713</v>
      </c>
      <c r="R198" s="4">
        <f t="shared" ref="R198:R252" ca="1" si="50">J198/$N198*1000</f>
        <v>0</v>
      </c>
      <c r="S198" s="5">
        <f t="shared" ref="S198:S261" si="51">IFERROR(I198/G198,"")</f>
        <v>0.16666666666666666</v>
      </c>
      <c r="T198" s="5">
        <f t="shared" ref="T198:T252" si="52">IFERROR(J198/H198,"")</f>
        <v>0</v>
      </c>
    </row>
    <row r="199" spans="1:20" x14ac:dyDescent="0.25">
      <c r="A199" t="str">
        <f>VLOOKUP(B199,kommun_VC!$L:$O,2,FALSE)</f>
        <v>572 Aneby vårdcentral</v>
      </c>
      <c r="B199">
        <f t="shared" si="39"/>
        <v>572</v>
      </c>
      <c r="C199" t="s">
        <v>37</v>
      </c>
      <c r="D199">
        <v>2015</v>
      </c>
      <c r="E199">
        <v>514</v>
      </c>
      <c r="F199">
        <v>65</v>
      </c>
      <c r="G199">
        <v>20</v>
      </c>
      <c r="H199">
        <v>7</v>
      </c>
      <c r="I199">
        <v>6</v>
      </c>
      <c r="J199">
        <v>2</v>
      </c>
      <c r="K199" t="str">
        <f>VLOOKUP(B199,kommun_VC!$L$2:$O$55,4,FALSE)</f>
        <v>Höglandet</v>
      </c>
      <c r="L199">
        <f t="shared" si="40"/>
        <v>5</v>
      </c>
      <c r="M199">
        <f>VLOOKUP(B199,listing65!$B$2:$K$60,2,FALSE)</f>
        <v>30</v>
      </c>
      <c r="N199" s="23">
        <f t="shared" ca="1" si="41"/>
        <v>1438.6666666666667</v>
      </c>
      <c r="O199" s="4">
        <f t="shared" ca="1" si="47"/>
        <v>13.901760889712696</v>
      </c>
      <c r="P199" s="4">
        <f t="shared" ca="1" si="48"/>
        <v>4.8656163113994433</v>
      </c>
      <c r="Q199" s="4">
        <f t="shared" ca="1" si="49"/>
        <v>4.1705282669138084</v>
      </c>
      <c r="R199" s="4">
        <f t="shared" ca="1" si="50"/>
        <v>1.3901760889712698</v>
      </c>
      <c r="S199" s="5">
        <f t="shared" si="51"/>
        <v>0.3</v>
      </c>
      <c r="T199" s="5">
        <f t="shared" si="52"/>
        <v>0.2857142857142857</v>
      </c>
    </row>
    <row r="200" spans="1:20" x14ac:dyDescent="0.25">
      <c r="A200" t="str">
        <f>VLOOKUP(B200,kommun_VC!$L:$O,2,FALSE)</f>
        <v>572 Aneby vårdcentral</v>
      </c>
      <c r="B200" s="45">
        <f t="shared" si="39"/>
        <v>572</v>
      </c>
      <c r="C200" t="s">
        <v>37</v>
      </c>
      <c r="D200">
        <v>2016</v>
      </c>
      <c r="E200">
        <v>481</v>
      </c>
      <c r="F200">
        <v>59</v>
      </c>
      <c r="G200">
        <v>14</v>
      </c>
      <c r="H200">
        <v>11</v>
      </c>
      <c r="I200">
        <v>3</v>
      </c>
      <c r="J200">
        <v>2</v>
      </c>
      <c r="K200" t="str">
        <f>VLOOKUP(B200,kommun_VC!$L$2:$O$55,4,FALSE)</f>
        <v>Höglandet</v>
      </c>
      <c r="L200">
        <f t="shared" si="40"/>
        <v>6</v>
      </c>
      <c r="M200">
        <f>VLOOKUP(B200,listing65!$B$2:$K$60,2,FALSE)</f>
        <v>30</v>
      </c>
      <c r="N200" s="23">
        <f t="shared" ca="1" si="41"/>
        <v>1448.3333333333333</v>
      </c>
      <c r="O200" s="4">
        <f t="shared" ca="1" si="47"/>
        <v>9.6662830840046023</v>
      </c>
      <c r="P200" s="4">
        <f t="shared" ca="1" si="48"/>
        <v>7.59493670886076</v>
      </c>
      <c r="Q200" s="4">
        <f t="shared" ca="1" si="49"/>
        <v>2.0713463751438437</v>
      </c>
      <c r="R200" s="4">
        <f t="shared" ca="1" si="50"/>
        <v>1.380897583429229</v>
      </c>
      <c r="S200" s="5">
        <f t="shared" si="51"/>
        <v>0.21428571428571427</v>
      </c>
      <c r="T200" s="5">
        <f t="shared" si="52"/>
        <v>0.18181818181818182</v>
      </c>
    </row>
    <row r="201" spans="1:20" x14ac:dyDescent="0.25">
      <c r="A201" t="str">
        <f>VLOOKUP(B201,kommun_VC!$L:$O,2,FALSE)</f>
        <v>572 Aneby vårdcentral</v>
      </c>
      <c r="B201">
        <f t="shared" si="39"/>
        <v>572</v>
      </c>
      <c r="C201" t="s">
        <v>37</v>
      </c>
      <c r="D201">
        <v>2017</v>
      </c>
      <c r="E201">
        <v>459</v>
      </c>
      <c r="F201">
        <v>60</v>
      </c>
      <c r="G201">
        <v>19</v>
      </c>
      <c r="H201">
        <v>11</v>
      </c>
      <c r="I201">
        <v>2</v>
      </c>
      <c r="J201">
        <v>1</v>
      </c>
      <c r="K201" t="str">
        <f>VLOOKUP(B201,kommun_VC!$L$2:$O$55,4,FALSE)</f>
        <v>Höglandet</v>
      </c>
      <c r="L201">
        <f t="shared" si="40"/>
        <v>7</v>
      </c>
      <c r="M201">
        <f>VLOOKUP(B201,listing65!$B$2:$K$60,2,FALSE)</f>
        <v>30</v>
      </c>
      <c r="N201" s="23">
        <f t="shared" ca="1" si="41"/>
        <v>1459.9166666666667</v>
      </c>
      <c r="O201" s="4">
        <f t="shared" ca="1" si="47"/>
        <v>13.014441463553855</v>
      </c>
      <c r="P201" s="4">
        <f t="shared" ca="1" si="48"/>
        <v>7.5346766367943374</v>
      </c>
      <c r="Q201" s="4">
        <f t="shared" ca="1" si="49"/>
        <v>1.3699412066898795</v>
      </c>
      <c r="R201" s="4">
        <f t="shared" ca="1" si="50"/>
        <v>0.68497060334493975</v>
      </c>
      <c r="S201" s="5">
        <f t="shared" si="51"/>
        <v>0.10526315789473684</v>
      </c>
      <c r="T201" s="5">
        <f t="shared" si="52"/>
        <v>9.0909090909090912E-2</v>
      </c>
    </row>
    <row r="202" spans="1:20" x14ac:dyDescent="0.25">
      <c r="A202" t="str">
        <f>VLOOKUP(B202,kommun_VC!$L:$O,2,FALSE)</f>
        <v>572 Aneby vårdcentral</v>
      </c>
      <c r="B202" s="45">
        <f t="shared" si="39"/>
        <v>572</v>
      </c>
      <c r="C202" t="s">
        <v>37</v>
      </c>
      <c r="D202">
        <v>2018</v>
      </c>
      <c r="E202">
        <v>486</v>
      </c>
      <c r="F202">
        <v>72</v>
      </c>
      <c r="G202">
        <v>14</v>
      </c>
      <c r="H202">
        <v>10</v>
      </c>
      <c r="I202">
        <v>2</v>
      </c>
      <c r="J202">
        <v>1</v>
      </c>
      <c r="K202" t="str">
        <f>VLOOKUP(B202,kommun_VC!$L$2:$O$55,4,FALSE)</f>
        <v>Höglandet</v>
      </c>
      <c r="L202">
        <f t="shared" si="40"/>
        <v>8</v>
      </c>
      <c r="M202">
        <f>VLOOKUP(B202,listing65!$B$2:$K$60,2,FALSE)</f>
        <v>30</v>
      </c>
      <c r="N202" s="23">
        <f t="shared" ca="1" si="41"/>
        <v>1484.4166666666667</v>
      </c>
      <c r="O202" s="4">
        <f t="shared" ca="1" si="47"/>
        <v>9.4313142087239648</v>
      </c>
      <c r="P202" s="4">
        <f t="shared" ca="1" si="48"/>
        <v>6.7366530062314043</v>
      </c>
      <c r="Q202" s="4">
        <f t="shared" ca="1" si="49"/>
        <v>1.3473306012462807</v>
      </c>
      <c r="R202" s="4">
        <f t="shared" ca="1" si="50"/>
        <v>0.67366530062314034</v>
      </c>
      <c r="S202" s="5">
        <f t="shared" si="51"/>
        <v>0.14285714285714285</v>
      </c>
      <c r="T202" s="5">
        <f t="shared" si="52"/>
        <v>0.1</v>
      </c>
    </row>
    <row r="203" spans="1:20" x14ac:dyDescent="0.25">
      <c r="A203" t="str">
        <f>VLOOKUP(B203,kommun_VC!$L:$O,2,FALSE)</f>
        <v>572 Aneby vårdcentral</v>
      </c>
      <c r="B203">
        <f t="shared" si="39"/>
        <v>572</v>
      </c>
      <c r="C203" t="s">
        <v>37</v>
      </c>
      <c r="D203">
        <v>2019</v>
      </c>
      <c r="E203">
        <v>458</v>
      </c>
      <c r="F203">
        <v>69</v>
      </c>
      <c r="G203">
        <v>15</v>
      </c>
      <c r="H203">
        <v>8</v>
      </c>
      <c r="I203">
        <v>2</v>
      </c>
      <c r="J203">
        <v>4</v>
      </c>
      <c r="K203" t="str">
        <f>VLOOKUP(B203,kommun_VC!$L$2:$O$55,4,FALSE)</f>
        <v>Höglandet</v>
      </c>
      <c r="L203">
        <f t="shared" si="40"/>
        <v>9</v>
      </c>
      <c r="M203">
        <f>VLOOKUP(B203,listing65!$B$2:$K$60,2,FALSE)</f>
        <v>30</v>
      </c>
      <c r="N203" s="23">
        <f t="shared" ca="1" si="41"/>
        <v>1495.0833333333333</v>
      </c>
      <c r="O203" s="4">
        <f t="shared" ca="1" si="47"/>
        <v>10.032885569366258</v>
      </c>
      <c r="P203" s="4">
        <f t="shared" ca="1" si="48"/>
        <v>5.3508723036620029</v>
      </c>
      <c r="Q203" s="4">
        <f t="shared" ca="1" si="49"/>
        <v>1.3377180759155007</v>
      </c>
      <c r="R203" s="4">
        <f t="shared" ca="1" si="50"/>
        <v>2.6754361518310015</v>
      </c>
      <c r="S203" s="5">
        <f t="shared" si="51"/>
        <v>0.13333333333333333</v>
      </c>
      <c r="T203" s="5">
        <f t="shared" si="52"/>
        <v>0.5</v>
      </c>
    </row>
    <row r="204" spans="1:20" x14ac:dyDescent="0.25">
      <c r="A204" t="str">
        <f>VLOOKUP(B204,kommun_VC!$L:$O,2,FALSE)</f>
        <v>572 Aneby vårdcentral</v>
      </c>
      <c r="B204" s="45">
        <f t="shared" si="39"/>
        <v>572</v>
      </c>
      <c r="C204" t="s">
        <v>37</v>
      </c>
      <c r="D204">
        <v>2020</v>
      </c>
      <c r="E204">
        <v>432</v>
      </c>
      <c r="F204">
        <v>59</v>
      </c>
      <c r="G204">
        <v>16</v>
      </c>
      <c r="H204">
        <v>5</v>
      </c>
      <c r="I204">
        <v>5</v>
      </c>
      <c r="J204">
        <v>1</v>
      </c>
      <c r="K204" t="str">
        <f>VLOOKUP(B204,kommun_VC!$L$2:$O$55,4,FALSE)</f>
        <v>Höglandet</v>
      </c>
      <c r="L204">
        <f t="shared" si="40"/>
        <v>10</v>
      </c>
      <c r="M204">
        <f>VLOOKUP(B204,listing65!$B$2:$K$60,2,FALSE)</f>
        <v>30</v>
      </c>
      <c r="N204" s="23">
        <f t="shared" ca="1" si="41"/>
        <v>1521.5833333333333</v>
      </c>
      <c r="O204" s="4">
        <f t="shared" ca="1" si="47"/>
        <v>10.515362287091298</v>
      </c>
      <c r="P204" s="4">
        <f t="shared" ca="1" si="48"/>
        <v>3.2860507147160307</v>
      </c>
      <c r="Q204" s="4">
        <f t="shared" ca="1" si="49"/>
        <v>3.2860507147160307</v>
      </c>
      <c r="R204" s="4">
        <f t="shared" ca="1" si="50"/>
        <v>0.65721014294320612</v>
      </c>
      <c r="S204" s="5">
        <f t="shared" si="51"/>
        <v>0.3125</v>
      </c>
      <c r="T204" s="5">
        <f t="shared" si="52"/>
        <v>0.2</v>
      </c>
    </row>
    <row r="205" spans="1:20" x14ac:dyDescent="0.25">
      <c r="A205" t="str">
        <f>VLOOKUP(B205,kommun_VC!$L:$O,2,FALSE)</f>
        <v>576 Gislehälsan</v>
      </c>
      <c r="B205">
        <f t="shared" si="39"/>
        <v>576</v>
      </c>
      <c r="C205" t="s">
        <v>38</v>
      </c>
      <c r="D205">
        <v>2014</v>
      </c>
      <c r="E205">
        <v>142</v>
      </c>
      <c r="F205">
        <v>23</v>
      </c>
      <c r="G205">
        <v>5</v>
      </c>
      <c r="H205">
        <v>1</v>
      </c>
      <c r="I205">
        <v>1</v>
      </c>
      <c r="J205">
        <v>0</v>
      </c>
      <c r="K205" t="str">
        <f>VLOOKUP(B205,kommun_VC!$L$2:$O$55,4,FALSE)</f>
        <v>Värnamoområdet</v>
      </c>
      <c r="L205">
        <f t="shared" si="40"/>
        <v>4</v>
      </c>
      <c r="M205">
        <f>VLOOKUP(B205,listing65!$B$2:$K$60,2,FALSE)</f>
        <v>31</v>
      </c>
      <c r="N205" s="23">
        <f t="shared" ca="1" si="41"/>
        <v>397.91666666666669</v>
      </c>
      <c r="O205" s="4">
        <f t="shared" ca="1" si="47"/>
        <v>12.56544502617801</v>
      </c>
      <c r="P205" s="4">
        <f t="shared" ca="1" si="48"/>
        <v>2.5130890052356021</v>
      </c>
      <c r="Q205" s="4">
        <f t="shared" ca="1" si="49"/>
        <v>2.5130890052356021</v>
      </c>
      <c r="R205" s="4">
        <f t="shared" ca="1" si="50"/>
        <v>0</v>
      </c>
      <c r="S205" s="5">
        <f t="shared" si="51"/>
        <v>0.2</v>
      </c>
      <c r="T205" s="5">
        <f t="shared" si="52"/>
        <v>0</v>
      </c>
    </row>
    <row r="206" spans="1:20" x14ac:dyDescent="0.25">
      <c r="A206" t="str">
        <f>VLOOKUP(B206,kommun_VC!$L:$O,2,FALSE)</f>
        <v>576 Gislehälsan</v>
      </c>
      <c r="B206" s="45">
        <f t="shared" si="39"/>
        <v>576</v>
      </c>
      <c r="C206" t="s">
        <v>38</v>
      </c>
      <c r="D206">
        <v>2015</v>
      </c>
      <c r="E206">
        <v>147</v>
      </c>
      <c r="F206">
        <v>19</v>
      </c>
      <c r="G206">
        <v>6</v>
      </c>
      <c r="H206">
        <v>3</v>
      </c>
      <c r="I206">
        <v>0</v>
      </c>
      <c r="J206">
        <v>1</v>
      </c>
      <c r="K206" t="str">
        <f>VLOOKUP(B206,kommun_VC!$L$2:$O$55,4,FALSE)</f>
        <v>Värnamoområdet</v>
      </c>
      <c r="L206">
        <f t="shared" si="40"/>
        <v>5</v>
      </c>
      <c r="M206">
        <f>VLOOKUP(B206,listing65!$B$2:$K$60,2,FALSE)</f>
        <v>31</v>
      </c>
      <c r="N206" s="23">
        <f t="shared" ca="1" si="41"/>
        <v>451.16666666666669</v>
      </c>
      <c r="O206" s="4">
        <f t="shared" ca="1" si="47"/>
        <v>13.298854820834871</v>
      </c>
      <c r="P206" s="4">
        <f t="shared" ca="1" si="48"/>
        <v>6.6494274104174353</v>
      </c>
      <c r="Q206" s="4">
        <f t="shared" ca="1" si="49"/>
        <v>0</v>
      </c>
      <c r="R206" s="4">
        <f t="shared" ca="1" si="50"/>
        <v>2.2164758034724787</v>
      </c>
      <c r="S206" s="5">
        <f t="shared" si="51"/>
        <v>0</v>
      </c>
      <c r="T206" s="5">
        <f t="shared" si="52"/>
        <v>0.33333333333333331</v>
      </c>
    </row>
    <row r="207" spans="1:20" x14ac:dyDescent="0.25">
      <c r="A207" t="str">
        <f>VLOOKUP(B207,kommun_VC!$L:$O,2,FALSE)</f>
        <v>576 Gislehälsan</v>
      </c>
      <c r="B207">
        <f t="shared" si="39"/>
        <v>576</v>
      </c>
      <c r="C207" t="s">
        <v>38</v>
      </c>
      <c r="D207">
        <v>2016</v>
      </c>
      <c r="E207">
        <v>150</v>
      </c>
      <c r="F207">
        <v>18</v>
      </c>
      <c r="G207">
        <v>8</v>
      </c>
      <c r="H207">
        <v>3</v>
      </c>
      <c r="I207">
        <v>1</v>
      </c>
      <c r="J207">
        <v>0</v>
      </c>
      <c r="K207" t="str">
        <f>VLOOKUP(B207,kommun_VC!$L$2:$O$55,4,FALSE)</f>
        <v>Värnamoområdet</v>
      </c>
      <c r="L207">
        <f t="shared" si="40"/>
        <v>6</v>
      </c>
      <c r="M207">
        <f>VLOOKUP(B207,listing65!$B$2:$K$60,2,FALSE)</f>
        <v>31</v>
      </c>
      <c r="N207" s="23">
        <f t="shared" ca="1" si="41"/>
        <v>453.25</v>
      </c>
      <c r="O207" s="4">
        <f t="shared" ca="1" si="47"/>
        <v>17.650303364589082</v>
      </c>
      <c r="P207" s="4">
        <f t="shared" ca="1" si="48"/>
        <v>6.6188637617209043</v>
      </c>
      <c r="Q207" s="4">
        <f t="shared" ca="1" si="49"/>
        <v>2.2062879205736352</v>
      </c>
      <c r="R207" s="4">
        <f t="shared" ca="1" si="50"/>
        <v>0</v>
      </c>
      <c r="S207" s="5">
        <f t="shared" si="51"/>
        <v>0.125</v>
      </c>
      <c r="T207" s="5">
        <f t="shared" si="52"/>
        <v>0</v>
      </c>
    </row>
    <row r="208" spans="1:20" x14ac:dyDescent="0.25">
      <c r="A208" t="str">
        <f>VLOOKUP(B208,kommun_VC!$L:$O,2,FALSE)</f>
        <v>576 Gislehälsan</v>
      </c>
      <c r="B208" s="45">
        <f t="shared" si="39"/>
        <v>576</v>
      </c>
      <c r="C208" t="s">
        <v>38</v>
      </c>
      <c r="D208">
        <v>2017</v>
      </c>
      <c r="E208">
        <v>95</v>
      </c>
      <c r="F208">
        <v>4</v>
      </c>
      <c r="G208">
        <v>5</v>
      </c>
      <c r="H208">
        <v>1</v>
      </c>
      <c r="I208">
        <v>0</v>
      </c>
      <c r="J208">
        <v>0</v>
      </c>
      <c r="K208" t="str">
        <f>VLOOKUP(B208,kommun_VC!$L$2:$O$55,4,FALSE)</f>
        <v>Värnamoområdet</v>
      </c>
      <c r="L208">
        <f t="shared" si="40"/>
        <v>7</v>
      </c>
      <c r="M208">
        <f>VLOOKUP(B208,listing65!$B$2:$K$60,2,FALSE)</f>
        <v>31</v>
      </c>
      <c r="N208" s="23">
        <f t="shared" ca="1" si="41"/>
        <v>441.83333333333331</v>
      </c>
      <c r="O208" s="4">
        <f t="shared" ca="1" si="47"/>
        <v>11.316484345529989</v>
      </c>
      <c r="P208" s="4">
        <f t="shared" ca="1" si="48"/>
        <v>2.2632968691059978</v>
      </c>
      <c r="Q208" s="4">
        <f t="shared" ca="1" si="49"/>
        <v>0</v>
      </c>
      <c r="R208" s="4">
        <f t="shared" ca="1" si="50"/>
        <v>0</v>
      </c>
      <c r="S208" s="5">
        <f t="shared" si="51"/>
        <v>0</v>
      </c>
      <c r="T208" s="5">
        <f t="shared" si="52"/>
        <v>0</v>
      </c>
    </row>
    <row r="209" spans="1:20" x14ac:dyDescent="0.25">
      <c r="A209" t="str">
        <f>VLOOKUP(B209,kommun_VC!$L:$O,2,FALSE)</f>
        <v>576 Gislehälsan</v>
      </c>
      <c r="B209">
        <f t="shared" si="39"/>
        <v>576</v>
      </c>
      <c r="C209" t="s">
        <v>38</v>
      </c>
      <c r="D209">
        <v>2018</v>
      </c>
      <c r="E209">
        <v>112</v>
      </c>
      <c r="F209">
        <v>18</v>
      </c>
      <c r="G209">
        <v>6</v>
      </c>
      <c r="H209">
        <v>2</v>
      </c>
      <c r="I209">
        <v>2</v>
      </c>
      <c r="J209">
        <v>0</v>
      </c>
      <c r="K209" t="str">
        <f>VLOOKUP(B209,kommun_VC!$L$2:$O$55,4,FALSE)</f>
        <v>Värnamoområdet</v>
      </c>
      <c r="L209">
        <f t="shared" si="40"/>
        <v>8</v>
      </c>
      <c r="M209">
        <f>VLOOKUP(B209,listing65!$B$2:$K$60,2,FALSE)</f>
        <v>31</v>
      </c>
      <c r="N209" s="23">
        <f t="shared" ca="1" si="41"/>
        <v>463.66666666666669</v>
      </c>
      <c r="O209" s="4">
        <f t="shared" ca="1" si="47"/>
        <v>12.940330697340043</v>
      </c>
      <c r="P209" s="4">
        <f t="shared" ca="1" si="48"/>
        <v>4.3134435657800143</v>
      </c>
      <c r="Q209" s="4">
        <f t="shared" ca="1" si="49"/>
        <v>4.3134435657800143</v>
      </c>
      <c r="R209" s="4">
        <f t="shared" ca="1" si="50"/>
        <v>0</v>
      </c>
      <c r="S209" s="5">
        <f t="shared" si="51"/>
        <v>0.33333333333333331</v>
      </c>
      <c r="T209" s="5">
        <f t="shared" si="52"/>
        <v>0</v>
      </c>
    </row>
    <row r="210" spans="1:20" x14ac:dyDescent="0.25">
      <c r="A210" t="str">
        <f>VLOOKUP(B210,kommun_VC!$L:$O,2,FALSE)</f>
        <v>576 Gislehälsan</v>
      </c>
      <c r="B210" s="45">
        <f t="shared" si="39"/>
        <v>576</v>
      </c>
      <c r="C210" t="s">
        <v>38</v>
      </c>
      <c r="D210">
        <v>2019</v>
      </c>
      <c r="E210">
        <v>91</v>
      </c>
      <c r="F210">
        <v>8</v>
      </c>
      <c r="G210">
        <v>2</v>
      </c>
      <c r="H210">
        <v>1</v>
      </c>
      <c r="I210">
        <v>0</v>
      </c>
      <c r="J210">
        <v>0</v>
      </c>
      <c r="K210" t="str">
        <f>VLOOKUP(B210,kommun_VC!$L$2:$O$55,4,FALSE)</f>
        <v>Värnamoområdet</v>
      </c>
      <c r="L210">
        <f t="shared" si="40"/>
        <v>9</v>
      </c>
      <c r="M210">
        <f>VLOOKUP(B210,listing65!$B$2:$K$60,2,FALSE)</f>
        <v>31</v>
      </c>
      <c r="N210" s="23">
        <f t="shared" ca="1" si="41"/>
        <v>508.25</v>
      </c>
      <c r="O210" s="4">
        <f t="shared" ca="1" si="47"/>
        <v>3.9350713231677323</v>
      </c>
      <c r="P210" s="4">
        <f t="shared" ca="1" si="48"/>
        <v>1.9675356615838662</v>
      </c>
      <c r="Q210" s="4">
        <f t="shared" ca="1" si="49"/>
        <v>0</v>
      </c>
      <c r="R210" s="4">
        <f t="shared" ca="1" si="50"/>
        <v>0</v>
      </c>
      <c r="S210" s="5">
        <f t="shared" si="51"/>
        <v>0</v>
      </c>
      <c r="T210" s="5">
        <f t="shared" si="52"/>
        <v>0</v>
      </c>
    </row>
    <row r="211" spans="1:20" x14ac:dyDescent="0.25">
      <c r="A211" t="str">
        <f>VLOOKUP(B211,kommun_VC!$L:$O,2,FALSE)</f>
        <v>576 Gislehälsan</v>
      </c>
      <c r="B211">
        <f t="shared" si="39"/>
        <v>576</v>
      </c>
      <c r="C211" t="s">
        <v>38</v>
      </c>
      <c r="D211">
        <v>2020</v>
      </c>
      <c r="E211">
        <v>129</v>
      </c>
      <c r="F211">
        <v>14</v>
      </c>
      <c r="G211">
        <v>4</v>
      </c>
      <c r="H211">
        <v>1</v>
      </c>
      <c r="I211">
        <v>0</v>
      </c>
      <c r="J211">
        <v>0</v>
      </c>
      <c r="K211" t="str">
        <f>VLOOKUP(B211,kommun_VC!$L$2:$O$55,4,FALSE)</f>
        <v>Värnamoområdet</v>
      </c>
      <c r="L211">
        <f t="shared" si="40"/>
        <v>10</v>
      </c>
      <c r="M211">
        <f>VLOOKUP(B211,listing65!$B$2:$K$60,2,FALSE)</f>
        <v>31</v>
      </c>
      <c r="N211" s="23">
        <f t="shared" ca="1" si="41"/>
        <v>557.08333333333337</v>
      </c>
      <c r="O211" s="4">
        <f t="shared" ca="1" si="47"/>
        <v>7.1802543006731483</v>
      </c>
      <c r="P211" s="4">
        <f t="shared" ca="1" si="48"/>
        <v>1.7950635751682871</v>
      </c>
      <c r="Q211" s="4">
        <f t="shared" ca="1" si="49"/>
        <v>0</v>
      </c>
      <c r="R211" s="4">
        <f t="shared" ca="1" si="50"/>
        <v>0</v>
      </c>
      <c r="S211" s="5">
        <f t="shared" si="51"/>
        <v>0</v>
      </c>
      <c r="T211" s="5">
        <f t="shared" si="52"/>
        <v>0</v>
      </c>
    </row>
    <row r="212" spans="1:20" x14ac:dyDescent="0.25">
      <c r="A212" t="str">
        <f>VLOOKUP(B212,kommun_VC!$L:$O,2,FALSE)</f>
        <v>577 Bräcke Diakoni VC Lokstallarna</v>
      </c>
      <c r="B212" s="45">
        <f t="shared" si="39"/>
        <v>577</v>
      </c>
      <c r="C212" t="s">
        <v>50</v>
      </c>
      <c r="D212">
        <v>2014</v>
      </c>
      <c r="E212">
        <v>396</v>
      </c>
      <c r="F212">
        <v>56</v>
      </c>
      <c r="G212">
        <v>5</v>
      </c>
      <c r="H212">
        <v>5</v>
      </c>
      <c r="I212">
        <v>0</v>
      </c>
      <c r="J212">
        <v>1</v>
      </c>
      <c r="K212" t="str">
        <f>VLOOKUP(B212,kommun_VC!$L$2:$O$55,4,FALSE)</f>
        <v>Jönköpingsområde</v>
      </c>
      <c r="L212">
        <f t="shared" si="40"/>
        <v>4</v>
      </c>
      <c r="M212">
        <f>VLOOKUP(B212,listing65!$B$2:$K$60,2,FALSE)</f>
        <v>32</v>
      </c>
      <c r="N212" s="23">
        <f t="shared" ca="1" si="41"/>
        <v>1129.9166666666667</v>
      </c>
      <c r="O212" s="4">
        <f t="shared" ca="1" si="47"/>
        <v>4.4251050962460354</v>
      </c>
      <c r="P212" s="4">
        <f t="shared" ca="1" si="48"/>
        <v>4.4251050962460354</v>
      </c>
      <c r="Q212" s="4">
        <f t="shared" ca="1" si="49"/>
        <v>0</v>
      </c>
      <c r="R212" s="4">
        <f t="shared" ca="1" si="50"/>
        <v>0.88502101924920706</v>
      </c>
      <c r="S212" s="5">
        <f t="shared" si="51"/>
        <v>0</v>
      </c>
      <c r="T212" s="5">
        <f t="shared" si="52"/>
        <v>0.2</v>
      </c>
    </row>
    <row r="213" spans="1:20" x14ac:dyDescent="0.25">
      <c r="A213" t="str">
        <f>VLOOKUP(B213,kommun_VC!$L:$O,2,FALSE)</f>
        <v>577 Bräcke Diakoni VC Lokstallarna</v>
      </c>
      <c r="B213">
        <f t="shared" si="39"/>
        <v>577</v>
      </c>
      <c r="C213" t="s">
        <v>50</v>
      </c>
      <c r="D213">
        <v>2015</v>
      </c>
      <c r="E213">
        <v>464</v>
      </c>
      <c r="F213">
        <v>62</v>
      </c>
      <c r="G213">
        <v>13</v>
      </c>
      <c r="H213">
        <v>8</v>
      </c>
      <c r="I213">
        <v>1</v>
      </c>
      <c r="J213">
        <v>2</v>
      </c>
      <c r="K213" t="str">
        <f>VLOOKUP(B213,kommun_VC!$L$2:$O$55,4,FALSE)</f>
        <v>Jönköpingsområde</v>
      </c>
      <c r="L213">
        <f t="shared" si="40"/>
        <v>5</v>
      </c>
      <c r="M213">
        <f>VLOOKUP(B213,listing65!$B$2:$K$60,2,FALSE)</f>
        <v>32</v>
      </c>
      <c r="N213" s="23">
        <f t="shared" ca="1" si="41"/>
        <v>1220.1666666666667</v>
      </c>
      <c r="O213" s="4">
        <f t="shared" ca="1" si="47"/>
        <v>10.654282201884987</v>
      </c>
      <c r="P213" s="4">
        <f t="shared" ca="1" si="48"/>
        <v>6.556481355006146</v>
      </c>
      <c r="Q213" s="4">
        <f t="shared" ca="1" si="49"/>
        <v>0.81956016937576825</v>
      </c>
      <c r="R213" s="4">
        <f t="shared" ca="1" si="50"/>
        <v>1.6391203387515365</v>
      </c>
      <c r="S213" s="5">
        <f t="shared" si="51"/>
        <v>7.6923076923076927E-2</v>
      </c>
      <c r="T213" s="5">
        <f t="shared" si="52"/>
        <v>0.25</v>
      </c>
    </row>
    <row r="214" spans="1:20" x14ac:dyDescent="0.25">
      <c r="A214" t="str">
        <f>VLOOKUP(B214,kommun_VC!$L:$O,2,FALSE)</f>
        <v>577 Bräcke Diakoni VC Lokstallarna</v>
      </c>
      <c r="B214" s="45">
        <f t="shared" si="39"/>
        <v>577</v>
      </c>
      <c r="C214" t="s">
        <v>50</v>
      </c>
      <c r="D214">
        <v>2016</v>
      </c>
      <c r="E214">
        <v>443</v>
      </c>
      <c r="F214">
        <v>71</v>
      </c>
      <c r="G214">
        <v>17</v>
      </c>
      <c r="H214">
        <v>8</v>
      </c>
      <c r="I214">
        <v>3</v>
      </c>
      <c r="J214">
        <v>1</v>
      </c>
      <c r="K214" t="str">
        <f>VLOOKUP(B214,kommun_VC!$L$2:$O$55,4,FALSE)</f>
        <v>Jönköpingsområde</v>
      </c>
      <c r="L214">
        <f t="shared" si="40"/>
        <v>6</v>
      </c>
      <c r="M214">
        <f>VLOOKUP(B214,listing65!$B$2:$K$60,2,FALSE)</f>
        <v>32</v>
      </c>
      <c r="N214" s="23">
        <f t="shared" ca="1" si="41"/>
        <v>1328</v>
      </c>
      <c r="O214" s="4">
        <f t="shared" ca="1" si="47"/>
        <v>12.801204819277109</v>
      </c>
      <c r="P214" s="4">
        <f t="shared" ca="1" si="48"/>
        <v>6.024096385542169</v>
      </c>
      <c r="Q214" s="4">
        <f t="shared" ca="1" si="49"/>
        <v>2.2590361445783134</v>
      </c>
      <c r="R214" s="4">
        <f t="shared" ca="1" si="50"/>
        <v>0.75301204819277112</v>
      </c>
      <c r="S214" s="5">
        <f t="shared" si="51"/>
        <v>0.17647058823529413</v>
      </c>
      <c r="T214" s="5">
        <f t="shared" si="52"/>
        <v>0.125</v>
      </c>
    </row>
    <row r="215" spans="1:20" x14ac:dyDescent="0.25">
      <c r="A215" t="str">
        <f>VLOOKUP(B215,kommun_VC!$L:$O,2,FALSE)</f>
        <v>577 Bräcke Diakoni VC Lokstallarna</v>
      </c>
      <c r="B215">
        <f t="shared" si="39"/>
        <v>577</v>
      </c>
      <c r="C215" t="s">
        <v>50</v>
      </c>
      <c r="D215">
        <v>2017</v>
      </c>
      <c r="E215">
        <v>437</v>
      </c>
      <c r="F215">
        <v>50</v>
      </c>
      <c r="G215">
        <v>20</v>
      </c>
      <c r="H215">
        <v>2</v>
      </c>
      <c r="I215">
        <v>2</v>
      </c>
      <c r="J215">
        <v>0</v>
      </c>
      <c r="K215" t="str">
        <f>VLOOKUP(B215,kommun_VC!$L$2:$O$55,4,FALSE)</f>
        <v>Jönköpingsområde</v>
      </c>
      <c r="L215">
        <f t="shared" si="40"/>
        <v>7</v>
      </c>
      <c r="M215">
        <f>VLOOKUP(B215,listing65!$B$2:$K$60,2,FALSE)</f>
        <v>32</v>
      </c>
      <c r="N215" s="23">
        <f t="shared" ca="1" si="41"/>
        <v>1432.4166666666667</v>
      </c>
      <c r="O215" s="4">
        <f t="shared" ca="1" si="47"/>
        <v>13.962417825353421</v>
      </c>
      <c r="P215" s="4">
        <f t="shared" ca="1" si="48"/>
        <v>1.3962417825353424</v>
      </c>
      <c r="Q215" s="4">
        <f t="shared" ca="1" si="49"/>
        <v>1.3962417825353424</v>
      </c>
      <c r="R215" s="4">
        <f t="shared" ca="1" si="50"/>
        <v>0</v>
      </c>
      <c r="S215" s="5">
        <f t="shared" si="51"/>
        <v>0.1</v>
      </c>
      <c r="T215" s="5">
        <f t="shared" si="52"/>
        <v>0</v>
      </c>
    </row>
    <row r="216" spans="1:20" x14ac:dyDescent="0.25">
      <c r="A216" t="str">
        <f>VLOOKUP(B216,kommun_VC!$L:$O,2,FALSE)</f>
        <v>577 Bräcke Diakoni VC Lokstallarna</v>
      </c>
      <c r="B216" s="45">
        <f t="shared" si="39"/>
        <v>577</v>
      </c>
      <c r="C216" t="s">
        <v>50</v>
      </c>
      <c r="D216">
        <v>2018</v>
      </c>
      <c r="E216">
        <v>491</v>
      </c>
      <c r="F216">
        <v>55</v>
      </c>
      <c r="G216">
        <v>16</v>
      </c>
      <c r="H216">
        <v>4</v>
      </c>
      <c r="I216">
        <v>1</v>
      </c>
      <c r="J216">
        <v>0</v>
      </c>
      <c r="K216" t="str">
        <f>VLOOKUP(B216,kommun_VC!$L$2:$O$55,4,FALSE)</f>
        <v>Jönköpingsområde</v>
      </c>
      <c r="L216">
        <f t="shared" si="40"/>
        <v>8</v>
      </c>
      <c r="M216">
        <f>VLOOKUP(B216,listing65!$B$2:$K$60,2,FALSE)</f>
        <v>32</v>
      </c>
      <c r="N216" s="23">
        <f t="shared" ca="1" si="41"/>
        <v>1500.3333333333333</v>
      </c>
      <c r="O216" s="4">
        <f t="shared" ca="1" si="47"/>
        <v>10.664296822928238</v>
      </c>
      <c r="P216" s="4">
        <f t="shared" ca="1" si="48"/>
        <v>2.6660742057320594</v>
      </c>
      <c r="Q216" s="4">
        <f t="shared" ca="1" si="49"/>
        <v>0.66651855143301486</v>
      </c>
      <c r="R216" s="4">
        <f t="shared" ca="1" si="50"/>
        <v>0</v>
      </c>
      <c r="S216" s="5">
        <f t="shared" si="51"/>
        <v>6.25E-2</v>
      </c>
      <c r="T216" s="5">
        <f t="shared" si="52"/>
        <v>0</v>
      </c>
    </row>
    <row r="217" spans="1:20" x14ac:dyDescent="0.25">
      <c r="A217" t="str">
        <f>VLOOKUP(B217,kommun_VC!$L:$O,2,FALSE)</f>
        <v>577 Bräcke Diakoni VC Lokstallarna</v>
      </c>
      <c r="B217">
        <f t="shared" si="39"/>
        <v>577</v>
      </c>
      <c r="C217" t="s">
        <v>50</v>
      </c>
      <c r="D217">
        <v>2019</v>
      </c>
      <c r="E217">
        <v>547</v>
      </c>
      <c r="F217">
        <v>88</v>
      </c>
      <c r="G217">
        <v>27</v>
      </c>
      <c r="H217">
        <v>4</v>
      </c>
      <c r="I217">
        <v>8</v>
      </c>
      <c r="J217">
        <v>1</v>
      </c>
      <c r="K217" t="str">
        <f>VLOOKUP(B217,kommun_VC!$L$2:$O$55,4,FALSE)</f>
        <v>Jönköpingsområde</v>
      </c>
      <c r="L217">
        <f t="shared" si="40"/>
        <v>9</v>
      </c>
      <c r="M217">
        <f>VLOOKUP(B217,listing65!$B$2:$K$60,2,FALSE)</f>
        <v>32</v>
      </c>
      <c r="N217" s="23">
        <f t="shared" ca="1" si="41"/>
        <v>1500.3333333333333</v>
      </c>
      <c r="O217" s="4">
        <f t="shared" ca="1" si="47"/>
        <v>17.996000888691402</v>
      </c>
      <c r="P217" s="4">
        <f t="shared" ca="1" si="48"/>
        <v>2.6660742057320594</v>
      </c>
      <c r="Q217" s="4">
        <f t="shared" ca="1" si="49"/>
        <v>5.3321484114641189</v>
      </c>
      <c r="R217" s="4">
        <f t="shared" ca="1" si="50"/>
        <v>0.66651855143301486</v>
      </c>
      <c r="S217" s="5">
        <f t="shared" si="51"/>
        <v>0.29629629629629628</v>
      </c>
      <c r="T217" s="5">
        <f t="shared" si="52"/>
        <v>0.25</v>
      </c>
    </row>
    <row r="218" spans="1:20" x14ac:dyDescent="0.25">
      <c r="A218" t="str">
        <f>VLOOKUP(B218,kommun_VC!$L:$O,2,FALSE)</f>
        <v>577 Bräcke Diakoni VC Lokstallarna</v>
      </c>
      <c r="B218" s="45">
        <f t="shared" si="39"/>
        <v>577</v>
      </c>
      <c r="C218" t="s">
        <v>50</v>
      </c>
      <c r="D218">
        <v>2020</v>
      </c>
      <c r="E218">
        <v>360</v>
      </c>
      <c r="F218">
        <v>49</v>
      </c>
      <c r="G218">
        <v>12</v>
      </c>
      <c r="H218">
        <v>2</v>
      </c>
      <c r="I218">
        <v>5</v>
      </c>
      <c r="J218">
        <v>0</v>
      </c>
      <c r="K218" t="str">
        <f>VLOOKUP(B218,kommun_VC!$L$2:$O$55,4,FALSE)</f>
        <v>Jönköpingsområde</v>
      </c>
      <c r="L218">
        <f t="shared" si="40"/>
        <v>10</v>
      </c>
      <c r="M218">
        <f>VLOOKUP(B218,listing65!$B$2:$K$60,2,FALSE)</f>
        <v>32</v>
      </c>
      <c r="N218" s="23">
        <f t="shared" ca="1" si="41"/>
        <v>1537.1666666666667</v>
      </c>
      <c r="O218" s="4">
        <f t="shared" ca="1" si="47"/>
        <v>7.8065705301962485</v>
      </c>
      <c r="P218" s="4">
        <f t="shared" ca="1" si="48"/>
        <v>1.3010950883660415</v>
      </c>
      <c r="Q218" s="4">
        <f t="shared" ca="1" si="49"/>
        <v>3.2527377209151034</v>
      </c>
      <c r="R218" s="4">
        <f t="shared" ca="1" si="50"/>
        <v>0</v>
      </c>
      <c r="S218" s="5">
        <f t="shared" si="51"/>
        <v>0.41666666666666669</v>
      </c>
      <c r="T218" s="5">
        <f t="shared" si="52"/>
        <v>0</v>
      </c>
    </row>
    <row r="219" spans="1:20" x14ac:dyDescent="0.25">
      <c r="A219" t="str">
        <f>VLOOKUP(B219,kommun_VC!$L:$O,2,FALSE)</f>
        <v>580 Läkarhuset Öster VC Jönköping</v>
      </c>
      <c r="B219">
        <f t="shared" si="39"/>
        <v>580</v>
      </c>
      <c r="C219" t="s">
        <v>52</v>
      </c>
      <c r="D219">
        <v>2014</v>
      </c>
      <c r="E219">
        <v>469</v>
      </c>
      <c r="F219">
        <v>48</v>
      </c>
      <c r="G219">
        <v>5</v>
      </c>
      <c r="H219">
        <v>4</v>
      </c>
      <c r="I219">
        <v>0</v>
      </c>
      <c r="J219">
        <v>2</v>
      </c>
      <c r="K219" t="str">
        <f>VLOOKUP(B219,kommun_VC!$L$2:$O$55,4,FALSE)</f>
        <v>Jönköpingsområde</v>
      </c>
      <c r="L219">
        <f t="shared" si="40"/>
        <v>4</v>
      </c>
      <c r="M219">
        <f>VLOOKUP(B219,listing65!$B$2:$K$60,2,FALSE)</f>
        <v>33</v>
      </c>
      <c r="N219" s="23">
        <f t="shared" ca="1" si="41"/>
        <v>1615.5833333333333</v>
      </c>
      <c r="O219" s="4">
        <f t="shared" ca="1" si="47"/>
        <v>3.0948573786558007</v>
      </c>
      <c r="P219" s="4">
        <f t="shared" ca="1" si="48"/>
        <v>2.4758859029246403</v>
      </c>
      <c r="Q219" s="4">
        <f t="shared" ca="1" si="49"/>
        <v>0</v>
      </c>
      <c r="R219" s="4">
        <f t="shared" ca="1" si="50"/>
        <v>1.2379429514623201</v>
      </c>
      <c r="S219" s="5">
        <f t="shared" si="51"/>
        <v>0</v>
      </c>
      <c r="T219" s="5">
        <f t="shared" si="52"/>
        <v>0.5</v>
      </c>
    </row>
    <row r="220" spans="1:20" x14ac:dyDescent="0.25">
      <c r="A220" t="str">
        <f>VLOOKUP(B220,kommun_VC!$L:$O,2,FALSE)</f>
        <v>580 Läkarhuset Öster VC Jönköping</v>
      </c>
      <c r="B220" s="45">
        <f t="shared" si="39"/>
        <v>580</v>
      </c>
      <c r="C220" t="s">
        <v>52</v>
      </c>
      <c r="D220">
        <v>2015</v>
      </c>
      <c r="E220">
        <v>505</v>
      </c>
      <c r="F220">
        <v>58</v>
      </c>
      <c r="G220">
        <v>10</v>
      </c>
      <c r="H220">
        <v>11</v>
      </c>
      <c r="I220">
        <v>1</v>
      </c>
      <c r="J220">
        <v>2</v>
      </c>
      <c r="K220" t="str">
        <f>VLOOKUP(B220,kommun_VC!$L$2:$O$55,4,FALSE)</f>
        <v>Jönköpingsområde</v>
      </c>
      <c r="L220">
        <f t="shared" si="40"/>
        <v>5</v>
      </c>
      <c r="M220">
        <f>VLOOKUP(B220,listing65!$B$2:$K$60,2,FALSE)</f>
        <v>33</v>
      </c>
      <c r="N220" s="23">
        <f t="shared" ca="1" si="41"/>
        <v>1699.9166666666667</v>
      </c>
      <c r="O220" s="4">
        <f t="shared" ca="1" si="47"/>
        <v>5.88264130594637</v>
      </c>
      <c r="P220" s="4">
        <f t="shared" ca="1" si="48"/>
        <v>6.4709054365410061</v>
      </c>
      <c r="Q220" s="4">
        <f t="shared" ca="1" si="49"/>
        <v>0.588264130594637</v>
      </c>
      <c r="R220" s="4">
        <f t="shared" ca="1" si="50"/>
        <v>1.176528261189274</v>
      </c>
      <c r="S220" s="5">
        <f t="shared" si="51"/>
        <v>0.1</v>
      </c>
      <c r="T220" s="5">
        <f t="shared" si="52"/>
        <v>0.18181818181818182</v>
      </c>
    </row>
    <row r="221" spans="1:20" x14ac:dyDescent="0.25">
      <c r="A221" t="str">
        <f>VLOOKUP(B221,kommun_VC!$L:$O,2,FALSE)</f>
        <v>580 Läkarhuset Öster VC Jönköping</v>
      </c>
      <c r="B221">
        <f t="shared" si="39"/>
        <v>580</v>
      </c>
      <c r="C221" t="s">
        <v>52</v>
      </c>
      <c r="D221">
        <v>2016</v>
      </c>
      <c r="E221">
        <v>479</v>
      </c>
      <c r="F221">
        <v>63</v>
      </c>
      <c r="G221">
        <v>10</v>
      </c>
      <c r="H221">
        <v>14</v>
      </c>
      <c r="I221">
        <v>1</v>
      </c>
      <c r="J221">
        <v>1</v>
      </c>
      <c r="K221" t="str">
        <f>VLOOKUP(B221,kommun_VC!$L$2:$O$55,4,FALSE)</f>
        <v>Jönköpingsområde</v>
      </c>
      <c r="L221">
        <f t="shared" si="40"/>
        <v>6</v>
      </c>
      <c r="M221">
        <f>VLOOKUP(B221,listing65!$B$2:$K$60,2,FALSE)</f>
        <v>33</v>
      </c>
      <c r="N221" s="23">
        <f t="shared" ca="1" si="41"/>
        <v>1814.5833333333333</v>
      </c>
      <c r="O221" s="4">
        <f t="shared" ca="1" si="47"/>
        <v>5.5109070034443173</v>
      </c>
      <c r="P221" s="4">
        <f t="shared" ca="1" si="48"/>
        <v>7.7152698048220447</v>
      </c>
      <c r="Q221" s="4">
        <f t="shared" ca="1" si="49"/>
        <v>0.55109070034443175</v>
      </c>
      <c r="R221" s="4">
        <f t="shared" ca="1" si="50"/>
        <v>0.55109070034443175</v>
      </c>
      <c r="S221" s="5">
        <f t="shared" si="51"/>
        <v>0.1</v>
      </c>
      <c r="T221" s="5">
        <f t="shared" si="52"/>
        <v>7.1428571428571425E-2</v>
      </c>
    </row>
    <row r="222" spans="1:20" x14ac:dyDescent="0.25">
      <c r="A222" t="str">
        <f>VLOOKUP(B222,kommun_VC!$L:$O,2,FALSE)</f>
        <v>580 Läkarhuset Öster VC Jönköping</v>
      </c>
      <c r="B222" s="45">
        <f t="shared" si="39"/>
        <v>580</v>
      </c>
      <c r="C222" t="s">
        <v>52</v>
      </c>
      <c r="D222">
        <v>2017</v>
      </c>
      <c r="E222">
        <v>579</v>
      </c>
      <c r="F222">
        <v>71</v>
      </c>
      <c r="G222">
        <v>16</v>
      </c>
      <c r="H222">
        <v>12</v>
      </c>
      <c r="I222">
        <v>0</v>
      </c>
      <c r="J222">
        <v>4</v>
      </c>
      <c r="K222" t="str">
        <f>VLOOKUP(B222,kommun_VC!$L$2:$O$55,4,FALSE)</f>
        <v>Jönköpingsområde</v>
      </c>
      <c r="L222">
        <f t="shared" si="40"/>
        <v>7</v>
      </c>
      <c r="M222">
        <f>VLOOKUP(B222,listing65!$B$2:$K$60,2,FALSE)</f>
        <v>33</v>
      </c>
      <c r="N222" s="23">
        <f t="shared" ca="1" si="41"/>
        <v>1928.9166666666667</v>
      </c>
      <c r="O222" s="4">
        <f t="shared" ca="1" si="47"/>
        <v>8.2948114226465623</v>
      </c>
      <c r="P222" s="4">
        <f t="shared" ca="1" si="48"/>
        <v>6.2211085669849222</v>
      </c>
      <c r="Q222" s="4">
        <f t="shared" ca="1" si="49"/>
        <v>0</v>
      </c>
      <c r="R222" s="4">
        <f t="shared" ca="1" si="50"/>
        <v>2.0737028556616406</v>
      </c>
      <c r="S222" s="5">
        <f t="shared" si="51"/>
        <v>0</v>
      </c>
      <c r="T222" s="5">
        <f t="shared" si="52"/>
        <v>0.33333333333333331</v>
      </c>
    </row>
    <row r="223" spans="1:20" x14ac:dyDescent="0.25">
      <c r="A223" t="str">
        <f>VLOOKUP(B223,kommun_VC!$L:$O,2,FALSE)</f>
        <v>580 Läkarhuset Öster VC Jönköping</v>
      </c>
      <c r="B223">
        <f t="shared" si="39"/>
        <v>580</v>
      </c>
      <c r="C223" t="s">
        <v>52</v>
      </c>
      <c r="D223">
        <v>2018</v>
      </c>
      <c r="E223">
        <v>582</v>
      </c>
      <c r="F223">
        <v>62</v>
      </c>
      <c r="G223">
        <v>14</v>
      </c>
      <c r="H223">
        <v>10</v>
      </c>
      <c r="I223">
        <v>1</v>
      </c>
      <c r="J223">
        <v>2</v>
      </c>
      <c r="K223" t="str">
        <f>VLOOKUP(B223,kommun_VC!$L$2:$O$55,4,FALSE)</f>
        <v>Jönköpingsområde</v>
      </c>
      <c r="L223">
        <f t="shared" si="40"/>
        <v>8</v>
      </c>
      <c r="M223">
        <f>VLOOKUP(B223,listing65!$B$2:$K$60,2,FALSE)</f>
        <v>33</v>
      </c>
      <c r="N223" s="23">
        <f t="shared" ca="1" si="41"/>
        <v>2027.8333333333333</v>
      </c>
      <c r="O223" s="4">
        <f t="shared" ca="1" si="47"/>
        <v>6.9039204405358756</v>
      </c>
      <c r="P223" s="4">
        <f t="shared" ca="1" si="48"/>
        <v>4.9313717432399118</v>
      </c>
      <c r="Q223" s="4">
        <f t="shared" ca="1" si="49"/>
        <v>0.49313717432399118</v>
      </c>
      <c r="R223" s="4">
        <f t="shared" ca="1" si="50"/>
        <v>0.98627434864798236</v>
      </c>
      <c r="S223" s="5">
        <f t="shared" si="51"/>
        <v>7.1428571428571425E-2</v>
      </c>
      <c r="T223" s="5">
        <f t="shared" si="52"/>
        <v>0.2</v>
      </c>
    </row>
    <row r="224" spans="1:20" x14ac:dyDescent="0.25">
      <c r="A224" t="str">
        <f>VLOOKUP(B224,kommun_VC!$L:$O,2,FALSE)</f>
        <v>580 Läkarhuset Öster VC Jönköping</v>
      </c>
      <c r="B224" s="45">
        <f t="shared" si="39"/>
        <v>580</v>
      </c>
      <c r="C224" t="s">
        <v>52</v>
      </c>
      <c r="D224">
        <v>2019</v>
      </c>
      <c r="E224">
        <v>1020</v>
      </c>
      <c r="F224">
        <v>129</v>
      </c>
      <c r="G224">
        <v>26</v>
      </c>
      <c r="H224">
        <v>13</v>
      </c>
      <c r="I224">
        <v>3</v>
      </c>
      <c r="J224">
        <v>4</v>
      </c>
      <c r="K224" t="str">
        <f>VLOOKUP(B224,kommun_VC!$L$2:$O$55,4,FALSE)</f>
        <v>Jönköpingsområde</v>
      </c>
      <c r="L224">
        <f t="shared" si="40"/>
        <v>9</v>
      </c>
      <c r="M224">
        <f>VLOOKUP(B224,listing65!$B$2:$K$60,2,FALSE)</f>
        <v>33</v>
      </c>
      <c r="N224" s="23">
        <f t="shared" ca="1" si="41"/>
        <v>3305</v>
      </c>
      <c r="O224" s="4">
        <f t="shared" ca="1" si="47"/>
        <v>7.8668683812405451</v>
      </c>
      <c r="P224" s="4">
        <f t="shared" ca="1" si="48"/>
        <v>3.9334341906202726</v>
      </c>
      <c r="Q224" s="4">
        <f t="shared" ca="1" si="49"/>
        <v>0.90771558245083206</v>
      </c>
      <c r="R224" s="4">
        <f t="shared" ca="1" si="50"/>
        <v>1.2102874432677759</v>
      </c>
      <c r="S224" s="5">
        <f t="shared" si="51"/>
        <v>0.11538461538461539</v>
      </c>
      <c r="T224" s="5">
        <f t="shared" si="52"/>
        <v>0.30769230769230771</v>
      </c>
    </row>
    <row r="225" spans="1:20" x14ac:dyDescent="0.25">
      <c r="A225" t="str">
        <f>VLOOKUP(B225,kommun_VC!$L:$O,2,FALSE)</f>
        <v>580 Läkarhuset Öster VC Jönköping</v>
      </c>
      <c r="B225">
        <f t="shared" si="39"/>
        <v>580</v>
      </c>
      <c r="C225" t="s">
        <v>52</v>
      </c>
      <c r="D225">
        <v>2020</v>
      </c>
      <c r="E225">
        <v>908</v>
      </c>
      <c r="F225">
        <v>105</v>
      </c>
      <c r="G225">
        <v>34</v>
      </c>
      <c r="H225">
        <v>11</v>
      </c>
      <c r="I225">
        <v>8</v>
      </c>
      <c r="J225">
        <v>5</v>
      </c>
      <c r="K225" t="str">
        <f>VLOOKUP(B225,kommun_VC!$L$2:$O$55,4,FALSE)</f>
        <v>Jönköpingsområde</v>
      </c>
      <c r="L225">
        <f t="shared" si="40"/>
        <v>10</v>
      </c>
      <c r="M225">
        <f>VLOOKUP(B225,listing65!$B$2:$K$60,2,FALSE)</f>
        <v>33</v>
      </c>
      <c r="N225" s="23">
        <f t="shared" ca="1" si="41"/>
        <v>3710.9166666666665</v>
      </c>
      <c r="O225" s="4">
        <f t="shared" ca="1" si="47"/>
        <v>9.1621566998270865</v>
      </c>
      <c r="P225" s="4">
        <f t="shared" ca="1" si="48"/>
        <v>2.9642271675911167</v>
      </c>
      <c r="Q225" s="4">
        <f t="shared" ca="1" si="49"/>
        <v>2.1558015764299028</v>
      </c>
      <c r="R225" s="4">
        <f t="shared" ca="1" si="50"/>
        <v>1.3473759852686893</v>
      </c>
      <c r="S225" s="5">
        <f t="shared" si="51"/>
        <v>0.23529411764705882</v>
      </c>
      <c r="T225" s="5">
        <f t="shared" si="52"/>
        <v>0.45454545454545453</v>
      </c>
    </row>
    <row r="226" spans="1:20" x14ac:dyDescent="0.25">
      <c r="A226" t="str">
        <f>VLOOKUP(B226,kommun_VC!$L:$O,2,FALSE)</f>
        <v>581 Wasa vårdcentral Jönköping</v>
      </c>
      <c r="B226" s="45">
        <f t="shared" si="39"/>
        <v>581</v>
      </c>
      <c r="C226" t="s">
        <v>53</v>
      </c>
      <c r="D226">
        <v>2014</v>
      </c>
      <c r="E226">
        <v>49</v>
      </c>
      <c r="F226">
        <v>6</v>
      </c>
      <c r="G226">
        <v>1</v>
      </c>
      <c r="H226">
        <v>1</v>
      </c>
      <c r="I226">
        <v>0</v>
      </c>
      <c r="J226">
        <v>1</v>
      </c>
      <c r="K226" t="str">
        <f>VLOOKUP(B226,kommun_VC!$L$2:$O$55,4,FALSE)</f>
        <v>Jönköpingsområde</v>
      </c>
      <c r="L226">
        <f t="shared" si="40"/>
        <v>4</v>
      </c>
      <c r="M226">
        <f>VLOOKUP(B226,listing65!$B$2:$K$60,2,FALSE)</f>
        <v>34</v>
      </c>
      <c r="N226" s="23">
        <f t="shared" ca="1" si="41"/>
        <v>124.66666666666667</v>
      </c>
      <c r="O226" s="4">
        <f t="shared" ca="1" si="47"/>
        <v>8.0213903743315491</v>
      </c>
      <c r="P226" s="4">
        <f t="shared" ca="1" si="48"/>
        <v>8.0213903743315491</v>
      </c>
      <c r="Q226" s="4">
        <f t="shared" ca="1" si="49"/>
        <v>0</v>
      </c>
      <c r="R226" s="4">
        <f t="shared" ca="1" si="50"/>
        <v>8.0213903743315491</v>
      </c>
      <c r="S226" s="5">
        <f t="shared" si="51"/>
        <v>0</v>
      </c>
      <c r="T226" s="5">
        <f t="shared" si="52"/>
        <v>1</v>
      </c>
    </row>
    <row r="227" spans="1:20" x14ac:dyDescent="0.25">
      <c r="A227" t="str">
        <f>VLOOKUP(B227,kommun_VC!$L:$O,2,FALSE)</f>
        <v>581 Wasa vårdcentral Jönköping</v>
      </c>
      <c r="B227">
        <f t="shared" si="39"/>
        <v>581</v>
      </c>
      <c r="C227" t="s">
        <v>53</v>
      </c>
      <c r="D227">
        <v>2015</v>
      </c>
      <c r="E227">
        <v>53</v>
      </c>
      <c r="F227">
        <v>3</v>
      </c>
      <c r="G227">
        <v>2</v>
      </c>
      <c r="H227">
        <v>0</v>
      </c>
      <c r="I227">
        <v>0</v>
      </c>
      <c r="J227">
        <v>0</v>
      </c>
      <c r="K227" t="str">
        <f>VLOOKUP(B227,kommun_VC!$L$2:$O$55,4,FALSE)</f>
        <v>Jönköpingsområde</v>
      </c>
      <c r="L227">
        <f t="shared" si="40"/>
        <v>5</v>
      </c>
      <c r="M227">
        <f>VLOOKUP(B227,listing65!$B$2:$K$60,2,FALSE)</f>
        <v>34</v>
      </c>
      <c r="N227" s="23">
        <f t="shared" ca="1" si="41"/>
        <v>141.58333333333334</v>
      </c>
      <c r="O227" s="4">
        <f t="shared" ca="1" si="47"/>
        <v>14.125956444967628</v>
      </c>
      <c r="P227" s="4">
        <f t="shared" ca="1" si="48"/>
        <v>0</v>
      </c>
      <c r="Q227" s="4">
        <f t="shared" ca="1" si="49"/>
        <v>0</v>
      </c>
      <c r="R227" s="4">
        <f t="shared" ca="1" si="50"/>
        <v>0</v>
      </c>
      <c r="S227" s="5">
        <f t="shared" si="51"/>
        <v>0</v>
      </c>
      <c r="T227" s="5" t="str">
        <f t="shared" si="52"/>
        <v/>
      </c>
    </row>
    <row r="228" spans="1:20" x14ac:dyDescent="0.25">
      <c r="A228" t="str">
        <f>VLOOKUP(B228,kommun_VC!$L:$O,2,FALSE)</f>
        <v>581 Wasa vårdcentral Jönköping</v>
      </c>
      <c r="B228" s="45">
        <f t="shared" si="39"/>
        <v>581</v>
      </c>
      <c r="C228" t="s">
        <v>53</v>
      </c>
      <c r="D228">
        <v>2016</v>
      </c>
      <c r="E228">
        <v>64</v>
      </c>
      <c r="F228">
        <v>12</v>
      </c>
      <c r="G228">
        <v>1</v>
      </c>
      <c r="H228">
        <v>0</v>
      </c>
      <c r="I228">
        <v>0</v>
      </c>
      <c r="J228">
        <v>0</v>
      </c>
      <c r="K228" t="str">
        <f>VLOOKUP(B228,kommun_VC!$L$2:$O$55,4,FALSE)</f>
        <v>Jönköpingsområde</v>
      </c>
      <c r="L228">
        <f t="shared" si="40"/>
        <v>6</v>
      </c>
      <c r="M228">
        <f>VLOOKUP(B228,listing65!$B$2:$K$60,2,FALSE)</f>
        <v>34</v>
      </c>
      <c r="N228" s="23">
        <f t="shared" ca="1" si="41"/>
        <v>155.41666666666666</v>
      </c>
      <c r="O228" s="4">
        <f t="shared" ca="1" si="47"/>
        <v>6.4343163538874002</v>
      </c>
      <c r="P228" s="4">
        <f t="shared" ca="1" si="48"/>
        <v>0</v>
      </c>
      <c r="Q228" s="4">
        <f t="shared" ca="1" si="49"/>
        <v>0</v>
      </c>
      <c r="R228" s="4">
        <f t="shared" ca="1" si="50"/>
        <v>0</v>
      </c>
      <c r="S228" s="5">
        <f t="shared" si="51"/>
        <v>0</v>
      </c>
      <c r="T228" s="5" t="str">
        <f t="shared" si="52"/>
        <v/>
      </c>
    </row>
    <row r="229" spans="1:20" x14ac:dyDescent="0.25">
      <c r="A229" t="str">
        <f>VLOOKUP(B229,kommun_VC!$L:$O,2,FALSE)</f>
        <v>581 Wasa vårdcentral Jönköping</v>
      </c>
      <c r="B229">
        <f t="shared" si="39"/>
        <v>581</v>
      </c>
      <c r="C229" t="s">
        <v>53</v>
      </c>
      <c r="D229">
        <v>2017</v>
      </c>
      <c r="E229">
        <v>55</v>
      </c>
      <c r="F229">
        <v>6</v>
      </c>
      <c r="G229">
        <v>0</v>
      </c>
      <c r="H229">
        <v>2</v>
      </c>
      <c r="I229">
        <v>0</v>
      </c>
      <c r="J229">
        <v>0</v>
      </c>
      <c r="K229" t="str">
        <f>VLOOKUP(B229,kommun_VC!$L$2:$O$55,4,FALSE)</f>
        <v>Jönköpingsområde</v>
      </c>
      <c r="L229">
        <f t="shared" si="40"/>
        <v>7</v>
      </c>
      <c r="M229">
        <f>VLOOKUP(B229,listing65!$B$2:$K$60,2,FALSE)</f>
        <v>34</v>
      </c>
      <c r="N229" s="23">
        <f t="shared" ca="1" si="41"/>
        <v>168.16666666666666</v>
      </c>
      <c r="O229" s="4">
        <f t="shared" ca="1" si="47"/>
        <v>0</v>
      </c>
      <c r="P229" s="4">
        <f t="shared" ca="1" si="48"/>
        <v>11.892963330029733</v>
      </c>
      <c r="Q229" s="4">
        <f t="shared" ca="1" si="49"/>
        <v>0</v>
      </c>
      <c r="R229" s="4">
        <f t="shared" ca="1" si="50"/>
        <v>0</v>
      </c>
      <c r="S229" s="5" t="str">
        <f t="shared" si="51"/>
        <v/>
      </c>
      <c r="T229" s="5">
        <f t="shared" si="52"/>
        <v>0</v>
      </c>
    </row>
    <row r="230" spans="1:20" x14ac:dyDescent="0.25">
      <c r="A230" t="str">
        <f>VLOOKUP(B230,kommun_VC!$L:$O,2,FALSE)</f>
        <v>581 Wasa vårdcentral Jönköping</v>
      </c>
      <c r="B230" s="45">
        <f t="shared" si="39"/>
        <v>581</v>
      </c>
      <c r="C230" t="s">
        <v>53</v>
      </c>
      <c r="D230">
        <v>2018</v>
      </c>
      <c r="E230">
        <v>49</v>
      </c>
      <c r="F230">
        <v>8</v>
      </c>
      <c r="G230">
        <v>0</v>
      </c>
      <c r="H230">
        <v>2</v>
      </c>
      <c r="I230">
        <v>0</v>
      </c>
      <c r="J230">
        <v>0</v>
      </c>
      <c r="K230" t="str">
        <f>VLOOKUP(B230,kommun_VC!$L$2:$O$55,4,FALSE)</f>
        <v>Jönköpingsområde</v>
      </c>
      <c r="L230">
        <f t="shared" si="40"/>
        <v>8</v>
      </c>
      <c r="M230">
        <f>VLOOKUP(B230,listing65!$B$2:$K$60,2,FALSE)</f>
        <v>34</v>
      </c>
      <c r="N230" s="23">
        <f t="shared" ca="1" si="41"/>
        <v>177.91666666666666</v>
      </c>
      <c r="O230" s="4">
        <f t="shared" ca="1" si="47"/>
        <v>0</v>
      </c>
      <c r="P230" s="4">
        <f t="shared" ca="1" si="48"/>
        <v>11.241217798594848</v>
      </c>
      <c r="Q230" s="4">
        <f t="shared" ca="1" si="49"/>
        <v>0</v>
      </c>
      <c r="R230" s="4">
        <f t="shared" ca="1" si="50"/>
        <v>0</v>
      </c>
      <c r="S230" s="5" t="str">
        <f t="shared" si="51"/>
        <v/>
      </c>
      <c r="T230" s="5">
        <f t="shared" si="52"/>
        <v>0</v>
      </c>
    </row>
    <row r="231" spans="1:20" x14ac:dyDescent="0.25">
      <c r="A231" t="str">
        <f>VLOOKUP(B231,kommun_VC!$L:$O,2,FALSE)</f>
        <v>581 Wasa vårdcentral Jönköping</v>
      </c>
      <c r="B231">
        <f t="shared" si="39"/>
        <v>581</v>
      </c>
      <c r="C231" t="s">
        <v>53</v>
      </c>
      <c r="D231">
        <v>2019</v>
      </c>
      <c r="E231">
        <v>95</v>
      </c>
      <c r="F231">
        <v>10</v>
      </c>
      <c r="G231">
        <v>0</v>
      </c>
      <c r="H231">
        <v>0</v>
      </c>
      <c r="I231">
        <v>0</v>
      </c>
      <c r="J231">
        <v>0</v>
      </c>
      <c r="K231" t="str">
        <f>VLOOKUP(B231,kommun_VC!$L$2:$O$55,4,FALSE)</f>
        <v>Jönköpingsområde</v>
      </c>
      <c r="L231">
        <f t="shared" si="40"/>
        <v>9</v>
      </c>
      <c r="M231">
        <f>VLOOKUP(B231,listing65!$B$2:$K$60,2,FALSE)</f>
        <v>34</v>
      </c>
      <c r="N231" s="23">
        <f t="shared" ca="1" si="41"/>
        <v>232.66666666666666</v>
      </c>
      <c r="O231" s="4">
        <f t="shared" ca="1" si="47"/>
        <v>0</v>
      </c>
      <c r="P231" s="4">
        <f t="shared" ca="1" si="48"/>
        <v>0</v>
      </c>
      <c r="Q231" s="4">
        <f t="shared" ca="1" si="49"/>
        <v>0</v>
      </c>
      <c r="R231" s="4">
        <f t="shared" ca="1" si="50"/>
        <v>0</v>
      </c>
      <c r="S231" s="5" t="str">
        <f t="shared" si="51"/>
        <v/>
      </c>
      <c r="T231" s="5" t="str">
        <f t="shared" si="52"/>
        <v/>
      </c>
    </row>
    <row r="232" spans="1:20" x14ac:dyDescent="0.25">
      <c r="A232" t="str">
        <f>VLOOKUP(B232,kommun_VC!$L:$O,2,FALSE)</f>
        <v>581 Wasa vårdcentral Jönköping</v>
      </c>
      <c r="B232" s="45">
        <f t="shared" si="39"/>
        <v>581</v>
      </c>
      <c r="C232" t="s">
        <v>53</v>
      </c>
      <c r="D232">
        <v>2020</v>
      </c>
      <c r="E232">
        <v>108</v>
      </c>
      <c r="F232">
        <v>18</v>
      </c>
      <c r="G232">
        <v>0</v>
      </c>
      <c r="H232">
        <v>7</v>
      </c>
      <c r="I232">
        <v>0</v>
      </c>
      <c r="J232">
        <v>3</v>
      </c>
      <c r="K232" t="str">
        <f>VLOOKUP(B232,kommun_VC!$L$2:$O$55,4,FALSE)</f>
        <v>Jönköpingsområde</v>
      </c>
      <c r="L232">
        <f t="shared" si="40"/>
        <v>10</v>
      </c>
      <c r="M232">
        <f>VLOOKUP(B232,listing65!$B$2:$K$60,2,FALSE)</f>
        <v>34</v>
      </c>
      <c r="N232" s="23">
        <f t="shared" ca="1" si="41"/>
        <v>289.25</v>
      </c>
      <c r="O232" s="4">
        <f t="shared" ca="1" si="47"/>
        <v>0</v>
      </c>
      <c r="P232" s="4">
        <f t="shared" ca="1" si="48"/>
        <v>24.200518582541054</v>
      </c>
      <c r="Q232" s="4">
        <f t="shared" ca="1" si="49"/>
        <v>0</v>
      </c>
      <c r="R232" s="4">
        <f t="shared" ca="1" si="50"/>
        <v>10.371650821089023</v>
      </c>
      <c r="S232" s="5" t="str">
        <f t="shared" si="51"/>
        <v/>
      </c>
      <c r="T232" s="5">
        <f t="shared" si="52"/>
        <v>0.42857142857142855</v>
      </c>
    </row>
    <row r="233" spans="1:20" x14ac:dyDescent="0.25">
      <c r="A233" t="str">
        <f>VLOOKUP(B233,kommun_VC!$L:$O,2,FALSE)</f>
        <v>582 Wetterhälsan</v>
      </c>
      <c r="B233">
        <f t="shared" si="39"/>
        <v>582</v>
      </c>
      <c r="C233" t="s">
        <v>39</v>
      </c>
      <c r="D233">
        <v>2014</v>
      </c>
      <c r="E233">
        <v>471</v>
      </c>
      <c r="F233">
        <v>71</v>
      </c>
      <c r="G233">
        <v>16</v>
      </c>
      <c r="H233">
        <v>3</v>
      </c>
      <c r="I233">
        <v>5</v>
      </c>
      <c r="J233">
        <v>1</v>
      </c>
      <c r="K233" t="str">
        <f>VLOOKUP(B233,kommun_VC!$L$2:$O$55,4,FALSE)</f>
        <v>Jönköpingsområde</v>
      </c>
      <c r="L233">
        <f t="shared" si="40"/>
        <v>4</v>
      </c>
      <c r="M233">
        <f>VLOOKUP(B233,listing65!$B$2:$K$60,2,FALSE)</f>
        <v>35</v>
      </c>
      <c r="N233" s="23">
        <f t="shared" ca="1" si="41"/>
        <v>1414.8333333333333</v>
      </c>
      <c r="O233" s="4">
        <f t="shared" ca="1" si="47"/>
        <v>11.308752503239486</v>
      </c>
      <c r="P233" s="4">
        <f t="shared" ca="1" si="48"/>
        <v>2.1203910943574038</v>
      </c>
      <c r="Q233" s="4">
        <f t="shared" ca="1" si="49"/>
        <v>3.53398515726234</v>
      </c>
      <c r="R233" s="4">
        <f t="shared" ca="1" si="50"/>
        <v>0.70679703145246786</v>
      </c>
      <c r="S233" s="5">
        <f t="shared" si="51"/>
        <v>0.3125</v>
      </c>
      <c r="T233" s="5">
        <f t="shared" si="52"/>
        <v>0.33333333333333331</v>
      </c>
    </row>
    <row r="234" spans="1:20" x14ac:dyDescent="0.25">
      <c r="A234" t="str">
        <f>VLOOKUP(B234,kommun_VC!$L:$O,2,FALSE)</f>
        <v>582 Wetterhälsan</v>
      </c>
      <c r="B234" s="45">
        <f t="shared" si="39"/>
        <v>582</v>
      </c>
      <c r="C234" t="s">
        <v>39</v>
      </c>
      <c r="D234">
        <v>2015</v>
      </c>
      <c r="E234">
        <v>635</v>
      </c>
      <c r="F234">
        <v>99</v>
      </c>
      <c r="G234">
        <v>14</v>
      </c>
      <c r="H234">
        <v>4</v>
      </c>
      <c r="I234">
        <v>2</v>
      </c>
      <c r="J234">
        <v>2</v>
      </c>
      <c r="K234" t="str">
        <f>VLOOKUP(B234,kommun_VC!$L$2:$O$55,4,FALSE)</f>
        <v>Jönköpingsområde</v>
      </c>
      <c r="L234">
        <f t="shared" si="40"/>
        <v>5</v>
      </c>
      <c r="M234">
        <f>VLOOKUP(B234,listing65!$B$2:$K$60,2,FALSE)</f>
        <v>35</v>
      </c>
      <c r="N234" s="23">
        <f t="shared" ca="1" si="41"/>
        <v>1777.1666666666667</v>
      </c>
      <c r="O234" s="4">
        <f t="shared" ca="1" si="47"/>
        <v>7.8777079621119759</v>
      </c>
      <c r="P234" s="4">
        <f t="shared" ca="1" si="48"/>
        <v>2.2507737034605642</v>
      </c>
      <c r="Q234" s="4">
        <f t="shared" ca="1" si="49"/>
        <v>1.1253868517302821</v>
      </c>
      <c r="R234" s="4">
        <f t="shared" ca="1" si="50"/>
        <v>1.1253868517302821</v>
      </c>
      <c r="S234" s="5">
        <f t="shared" si="51"/>
        <v>0.14285714285714285</v>
      </c>
      <c r="T234" s="5">
        <f t="shared" si="52"/>
        <v>0.5</v>
      </c>
    </row>
    <row r="235" spans="1:20" x14ac:dyDescent="0.25">
      <c r="A235" t="str">
        <f>VLOOKUP(B235,kommun_VC!$L:$O,2,FALSE)</f>
        <v>582 Wetterhälsan</v>
      </c>
      <c r="B235">
        <f t="shared" si="39"/>
        <v>582</v>
      </c>
      <c r="C235" t="s">
        <v>39</v>
      </c>
      <c r="D235">
        <v>2016</v>
      </c>
      <c r="E235">
        <v>668</v>
      </c>
      <c r="F235">
        <v>73</v>
      </c>
      <c r="G235">
        <v>13</v>
      </c>
      <c r="H235">
        <v>7</v>
      </c>
      <c r="I235">
        <v>1</v>
      </c>
      <c r="J235">
        <v>0</v>
      </c>
      <c r="K235" t="str">
        <f>VLOOKUP(B235,kommun_VC!$L$2:$O$55,4,FALSE)</f>
        <v>Jönköpingsområde</v>
      </c>
      <c r="L235">
        <f t="shared" si="40"/>
        <v>6</v>
      </c>
      <c r="M235">
        <f>VLOOKUP(B235,listing65!$B$2:$K$60,2,FALSE)</f>
        <v>35</v>
      </c>
      <c r="N235" s="23">
        <f t="shared" ca="1" si="41"/>
        <v>2092.3333333333335</v>
      </c>
      <c r="O235" s="4">
        <f t="shared" ca="1" si="47"/>
        <v>6.2131591524613663</v>
      </c>
      <c r="P235" s="4">
        <f t="shared" ca="1" si="48"/>
        <v>3.3455472359407357</v>
      </c>
      <c r="Q235" s="4">
        <f t="shared" ca="1" si="49"/>
        <v>0.47793531942010514</v>
      </c>
      <c r="R235" s="4">
        <f t="shared" ca="1" si="50"/>
        <v>0</v>
      </c>
      <c r="S235" s="5">
        <f t="shared" si="51"/>
        <v>7.6923076923076927E-2</v>
      </c>
      <c r="T235" s="5">
        <f t="shared" si="52"/>
        <v>0</v>
      </c>
    </row>
    <row r="236" spans="1:20" x14ac:dyDescent="0.25">
      <c r="A236" t="str">
        <f>VLOOKUP(B236,kommun_VC!$L:$O,2,FALSE)</f>
        <v>582 Wetterhälsan</v>
      </c>
      <c r="B236" s="45">
        <f t="shared" si="39"/>
        <v>582</v>
      </c>
      <c r="C236" t="s">
        <v>39</v>
      </c>
      <c r="D236">
        <v>2017</v>
      </c>
      <c r="E236">
        <v>685</v>
      </c>
      <c r="F236">
        <v>79</v>
      </c>
      <c r="G236">
        <v>18</v>
      </c>
      <c r="H236">
        <v>12</v>
      </c>
      <c r="I236">
        <v>1</v>
      </c>
      <c r="J236">
        <v>3</v>
      </c>
      <c r="K236" t="str">
        <f>VLOOKUP(B236,kommun_VC!$L$2:$O$55,4,FALSE)</f>
        <v>Jönköpingsområde</v>
      </c>
      <c r="L236">
        <f t="shared" si="40"/>
        <v>7</v>
      </c>
      <c r="M236">
        <f>VLOOKUP(B236,listing65!$B$2:$K$60,2,FALSE)</f>
        <v>35</v>
      </c>
      <c r="N236" s="23">
        <f t="shared" ca="1" si="41"/>
        <v>2403.0833333333335</v>
      </c>
      <c r="O236" s="4">
        <f t="shared" ca="1" si="47"/>
        <v>7.4903769462842869</v>
      </c>
      <c r="P236" s="4">
        <f t="shared" ca="1" si="48"/>
        <v>4.9935846308561915</v>
      </c>
      <c r="Q236" s="4">
        <f t="shared" ca="1" si="49"/>
        <v>0.41613205257134928</v>
      </c>
      <c r="R236" s="4">
        <f t="shared" ca="1" si="50"/>
        <v>1.2483961577140479</v>
      </c>
      <c r="S236" s="5">
        <f t="shared" si="51"/>
        <v>5.5555555555555552E-2</v>
      </c>
      <c r="T236" s="5">
        <f t="shared" si="52"/>
        <v>0.25</v>
      </c>
    </row>
    <row r="237" spans="1:20" x14ac:dyDescent="0.25">
      <c r="A237" t="str">
        <f>VLOOKUP(B237,kommun_VC!$L:$O,2,FALSE)</f>
        <v>582 Wetterhälsan</v>
      </c>
      <c r="B237">
        <f t="shared" si="39"/>
        <v>582</v>
      </c>
      <c r="C237" t="s">
        <v>39</v>
      </c>
      <c r="D237">
        <v>2018</v>
      </c>
      <c r="E237">
        <v>790</v>
      </c>
      <c r="F237">
        <v>118</v>
      </c>
      <c r="G237">
        <v>15</v>
      </c>
      <c r="H237">
        <v>12</v>
      </c>
      <c r="I237">
        <v>2</v>
      </c>
      <c r="J237">
        <v>4</v>
      </c>
      <c r="K237" t="str">
        <f>VLOOKUP(B237,kommun_VC!$L$2:$O$55,4,FALSE)</f>
        <v>Jönköpingsområde</v>
      </c>
      <c r="L237">
        <f t="shared" si="40"/>
        <v>8</v>
      </c>
      <c r="M237">
        <f>VLOOKUP(B237,listing65!$B$2:$K$60,2,FALSE)</f>
        <v>35</v>
      </c>
      <c r="N237" s="23">
        <f t="shared" ca="1" si="41"/>
        <v>2582.3333333333335</v>
      </c>
      <c r="O237" s="4">
        <f t="shared" ca="1" si="47"/>
        <v>5.8087001419904469</v>
      </c>
      <c r="P237" s="4">
        <f t="shared" ca="1" si="48"/>
        <v>4.6469601135923577</v>
      </c>
      <c r="Q237" s="4">
        <f t="shared" ca="1" si="49"/>
        <v>0.77449335226539295</v>
      </c>
      <c r="R237" s="4">
        <f t="shared" ca="1" si="50"/>
        <v>1.5489867045307859</v>
      </c>
      <c r="S237" s="5">
        <f t="shared" si="51"/>
        <v>0.13333333333333333</v>
      </c>
      <c r="T237" s="5">
        <f t="shared" si="52"/>
        <v>0.33333333333333331</v>
      </c>
    </row>
    <row r="238" spans="1:20" x14ac:dyDescent="0.25">
      <c r="A238" t="str">
        <f>VLOOKUP(B238,kommun_VC!$L:$O,2,FALSE)</f>
        <v>582 Wetterhälsan</v>
      </c>
      <c r="B238" s="45">
        <f t="shared" si="39"/>
        <v>582</v>
      </c>
      <c r="C238" t="s">
        <v>39</v>
      </c>
      <c r="D238">
        <v>2019</v>
      </c>
      <c r="E238">
        <v>839</v>
      </c>
      <c r="F238">
        <v>94</v>
      </c>
      <c r="G238">
        <v>23</v>
      </c>
      <c r="H238">
        <v>15</v>
      </c>
      <c r="I238">
        <v>1</v>
      </c>
      <c r="J238">
        <v>4</v>
      </c>
      <c r="K238" t="str">
        <f>VLOOKUP(B238,kommun_VC!$L$2:$O$55,4,FALSE)</f>
        <v>Jönköpingsområde</v>
      </c>
      <c r="L238">
        <f t="shared" si="40"/>
        <v>9</v>
      </c>
      <c r="M238">
        <f>VLOOKUP(B238,listing65!$B$2:$K$60,2,FALSE)</f>
        <v>35</v>
      </c>
      <c r="N238" s="23">
        <f t="shared" ca="1" si="41"/>
        <v>2749.9166666666665</v>
      </c>
      <c r="O238" s="4">
        <f t="shared" ca="1" si="47"/>
        <v>8.3638898148428744</v>
      </c>
      <c r="P238" s="4">
        <f t="shared" ca="1" si="48"/>
        <v>5.4547107488105704</v>
      </c>
      <c r="Q238" s="4">
        <f t="shared" ca="1" si="49"/>
        <v>0.363647383254038</v>
      </c>
      <c r="R238" s="4">
        <f t="shared" ca="1" si="50"/>
        <v>1.454589533016152</v>
      </c>
      <c r="S238" s="5">
        <f t="shared" si="51"/>
        <v>4.3478260869565216E-2</v>
      </c>
      <c r="T238" s="5">
        <f t="shared" si="52"/>
        <v>0.26666666666666666</v>
      </c>
    </row>
    <row r="239" spans="1:20" x14ac:dyDescent="0.25">
      <c r="A239" t="str">
        <f>VLOOKUP(B239,kommun_VC!$L:$O,2,FALSE)</f>
        <v>582 Wetterhälsan</v>
      </c>
      <c r="B239">
        <f t="shared" si="39"/>
        <v>582</v>
      </c>
      <c r="C239" t="s">
        <v>39</v>
      </c>
      <c r="D239">
        <v>2020</v>
      </c>
      <c r="E239">
        <v>779</v>
      </c>
      <c r="F239">
        <v>80</v>
      </c>
      <c r="G239">
        <v>20</v>
      </c>
      <c r="H239">
        <v>10</v>
      </c>
      <c r="I239">
        <v>2</v>
      </c>
      <c r="J239">
        <v>1</v>
      </c>
      <c r="K239" t="str">
        <f>VLOOKUP(B239,kommun_VC!$L$2:$O$55,4,FALSE)</f>
        <v>Jönköpingsområde</v>
      </c>
      <c r="L239">
        <f t="shared" si="40"/>
        <v>10</v>
      </c>
      <c r="M239">
        <f>VLOOKUP(B239,listing65!$B$2:$K$60,2,FALSE)</f>
        <v>35</v>
      </c>
      <c r="N239" s="23">
        <f t="shared" ca="1" si="41"/>
        <v>2952.6666666666665</v>
      </c>
      <c r="O239" s="4">
        <f t="shared" ca="1" si="47"/>
        <v>6.7735380447053517</v>
      </c>
      <c r="P239" s="4">
        <f t="shared" ca="1" si="48"/>
        <v>3.3867690223526759</v>
      </c>
      <c r="Q239" s="4">
        <f t="shared" ca="1" si="49"/>
        <v>0.67735380447053506</v>
      </c>
      <c r="R239" s="4">
        <f t="shared" ca="1" si="50"/>
        <v>0.33867690223526753</v>
      </c>
      <c r="S239" s="5">
        <f t="shared" si="51"/>
        <v>0.1</v>
      </c>
      <c r="T239" s="5">
        <f t="shared" si="52"/>
        <v>0.1</v>
      </c>
    </row>
    <row r="240" spans="1:20" x14ac:dyDescent="0.25">
      <c r="A240" t="str">
        <f>VLOOKUP(B240,kommun_VC!$L:$O,2,FALSE)</f>
        <v>584 Bräcke Diakoni VC Nyhälsan</v>
      </c>
      <c r="B240" s="45">
        <f t="shared" si="39"/>
        <v>584</v>
      </c>
      <c r="C240" t="s">
        <v>54</v>
      </c>
      <c r="D240">
        <v>2014</v>
      </c>
      <c r="E240">
        <v>329</v>
      </c>
      <c r="F240">
        <v>32</v>
      </c>
      <c r="G240">
        <v>7</v>
      </c>
      <c r="H240">
        <v>11</v>
      </c>
      <c r="I240">
        <v>2</v>
      </c>
      <c r="J240">
        <v>1</v>
      </c>
      <c r="K240" t="str">
        <f>VLOOKUP(B240,kommun_VC!$L$2:$O$55,4,FALSE)</f>
        <v>Höglandet</v>
      </c>
      <c r="L240">
        <f t="shared" si="40"/>
        <v>4</v>
      </c>
      <c r="M240">
        <f>VLOOKUP(B240,listing65!$B$2:$K$60,2,FALSE)</f>
        <v>36</v>
      </c>
      <c r="N240" s="23">
        <f t="shared" ca="1" si="41"/>
        <v>926.75</v>
      </c>
      <c r="O240" s="4">
        <f t="shared" ca="1" si="47"/>
        <v>7.5532775829511731</v>
      </c>
      <c r="P240" s="4">
        <f t="shared" ca="1" si="48"/>
        <v>11.869436201780417</v>
      </c>
      <c r="Q240" s="4">
        <f t="shared" ca="1" si="49"/>
        <v>2.1580793094146209</v>
      </c>
      <c r="R240" s="4">
        <f t="shared" ca="1" si="50"/>
        <v>1.0790396547073104</v>
      </c>
      <c r="S240" s="5">
        <f t="shared" si="51"/>
        <v>0.2857142857142857</v>
      </c>
      <c r="T240" s="5">
        <f t="shared" si="52"/>
        <v>9.0909090909090912E-2</v>
      </c>
    </row>
    <row r="241" spans="1:20" x14ac:dyDescent="0.25">
      <c r="A241" t="str">
        <f>VLOOKUP(B241,kommun_VC!$L:$O,2,FALSE)</f>
        <v>584 Bräcke Diakoni VC Nyhälsan</v>
      </c>
      <c r="B241">
        <f t="shared" si="39"/>
        <v>584</v>
      </c>
      <c r="C241" t="s">
        <v>54</v>
      </c>
      <c r="D241">
        <v>2015</v>
      </c>
      <c r="E241">
        <v>432</v>
      </c>
      <c r="F241">
        <v>63</v>
      </c>
      <c r="G241">
        <v>12</v>
      </c>
      <c r="H241">
        <v>18</v>
      </c>
      <c r="I241">
        <v>1</v>
      </c>
      <c r="J241">
        <v>5</v>
      </c>
      <c r="K241" t="str">
        <f>VLOOKUP(B241,kommun_VC!$L$2:$O$55,4,FALSE)</f>
        <v>Höglandet</v>
      </c>
      <c r="L241">
        <f t="shared" si="40"/>
        <v>5</v>
      </c>
      <c r="M241">
        <f>VLOOKUP(B241,listing65!$B$2:$K$60,2,FALSE)</f>
        <v>36</v>
      </c>
      <c r="N241" s="23">
        <f t="shared" ca="1" si="41"/>
        <v>1037.3333333333333</v>
      </c>
      <c r="O241" s="4">
        <f t="shared" ca="1" si="47"/>
        <v>11.568123393316197</v>
      </c>
      <c r="P241" s="4">
        <f t="shared" ca="1" si="48"/>
        <v>17.352185089974295</v>
      </c>
      <c r="Q241" s="4">
        <f t="shared" ca="1" si="49"/>
        <v>0.9640102827763497</v>
      </c>
      <c r="R241" s="4">
        <f t="shared" ca="1" si="50"/>
        <v>4.8200514138817478</v>
      </c>
      <c r="S241" s="5">
        <f t="shared" si="51"/>
        <v>8.3333333333333329E-2</v>
      </c>
      <c r="T241" s="5">
        <f t="shared" si="52"/>
        <v>0.27777777777777779</v>
      </c>
    </row>
    <row r="242" spans="1:20" x14ac:dyDescent="0.25">
      <c r="A242" t="str">
        <f>VLOOKUP(B242,kommun_VC!$L:$O,2,FALSE)</f>
        <v>584 Bräcke Diakoni VC Nyhälsan</v>
      </c>
      <c r="B242" s="45">
        <f t="shared" si="39"/>
        <v>584</v>
      </c>
      <c r="C242" t="s">
        <v>54</v>
      </c>
      <c r="D242">
        <v>2016</v>
      </c>
      <c r="E242">
        <v>571</v>
      </c>
      <c r="F242">
        <v>91</v>
      </c>
      <c r="G242">
        <v>11</v>
      </c>
      <c r="H242">
        <v>17</v>
      </c>
      <c r="I242">
        <v>2</v>
      </c>
      <c r="J242">
        <v>8</v>
      </c>
      <c r="K242" t="str">
        <f>VLOOKUP(B242,kommun_VC!$L$2:$O$55,4,FALSE)</f>
        <v>Höglandet</v>
      </c>
      <c r="L242">
        <f t="shared" si="40"/>
        <v>6</v>
      </c>
      <c r="M242">
        <f>VLOOKUP(B242,listing65!$B$2:$K$60,2,FALSE)</f>
        <v>36</v>
      </c>
      <c r="N242" s="23">
        <f t="shared" ca="1" si="41"/>
        <v>1589.75</v>
      </c>
      <c r="O242" s="4">
        <f t="shared" ca="1" si="47"/>
        <v>6.9193269381978304</v>
      </c>
      <c r="P242" s="4">
        <f t="shared" ca="1" si="48"/>
        <v>10.69350526812392</v>
      </c>
      <c r="Q242" s="4">
        <f t="shared" ca="1" si="49"/>
        <v>1.2580594433086965</v>
      </c>
      <c r="R242" s="4">
        <f t="shared" ca="1" si="50"/>
        <v>5.0322377732347858</v>
      </c>
      <c r="S242" s="5">
        <f t="shared" si="51"/>
        <v>0.18181818181818182</v>
      </c>
      <c r="T242" s="5">
        <f t="shared" si="52"/>
        <v>0.47058823529411764</v>
      </c>
    </row>
    <row r="243" spans="1:20" x14ac:dyDescent="0.25">
      <c r="A243" t="str">
        <f>VLOOKUP(B243,kommun_VC!$L:$O,2,FALSE)</f>
        <v>584 Bräcke Diakoni VC Nyhälsan</v>
      </c>
      <c r="B243">
        <f t="shared" si="39"/>
        <v>584</v>
      </c>
      <c r="C243" t="s">
        <v>54</v>
      </c>
      <c r="D243">
        <v>2017</v>
      </c>
      <c r="E243">
        <v>622</v>
      </c>
      <c r="F243">
        <v>78</v>
      </c>
      <c r="G243">
        <v>23</v>
      </c>
      <c r="H243">
        <v>9</v>
      </c>
      <c r="I243">
        <v>5</v>
      </c>
      <c r="J243">
        <v>1</v>
      </c>
      <c r="K243" t="str">
        <f>VLOOKUP(B243,kommun_VC!$L$2:$O$55,4,FALSE)</f>
        <v>Höglandet</v>
      </c>
      <c r="L243">
        <f t="shared" si="40"/>
        <v>7</v>
      </c>
      <c r="M243">
        <f>VLOOKUP(B243,listing65!$B$2:$K$60,2,FALSE)</f>
        <v>36</v>
      </c>
      <c r="N243" s="23">
        <f t="shared" ca="1" si="41"/>
        <v>1842.8333333333333</v>
      </c>
      <c r="O243" s="4">
        <f t="shared" ca="1" si="47"/>
        <v>12.480781405444514</v>
      </c>
      <c r="P243" s="4">
        <f t="shared" ca="1" si="48"/>
        <v>4.883784028217419</v>
      </c>
      <c r="Q243" s="4">
        <f t="shared" ca="1" si="49"/>
        <v>2.7132133490096773</v>
      </c>
      <c r="R243" s="4">
        <f t="shared" ca="1" si="50"/>
        <v>0.54264266980193543</v>
      </c>
      <c r="S243" s="5">
        <f t="shared" si="51"/>
        <v>0.21739130434782608</v>
      </c>
      <c r="T243" s="5">
        <f t="shared" si="52"/>
        <v>0.1111111111111111</v>
      </c>
    </row>
    <row r="244" spans="1:20" x14ac:dyDescent="0.25">
      <c r="A244" t="str">
        <f>VLOOKUP(B244,kommun_VC!$L:$O,2,FALSE)</f>
        <v>584 Bräcke Diakoni VC Nyhälsan</v>
      </c>
      <c r="B244" s="45">
        <f t="shared" ref="B244:B297" si="53">LEFT(C244,3)*1</f>
        <v>584</v>
      </c>
      <c r="C244" t="s">
        <v>54</v>
      </c>
      <c r="D244">
        <v>2018</v>
      </c>
      <c r="E244">
        <v>523</v>
      </c>
      <c r="F244">
        <v>65</v>
      </c>
      <c r="G244">
        <v>24</v>
      </c>
      <c r="H244">
        <v>11</v>
      </c>
      <c r="I244">
        <v>5</v>
      </c>
      <c r="J244">
        <v>2</v>
      </c>
      <c r="K244" t="str">
        <f>VLOOKUP(B244,kommun_VC!$L$2:$O$55,4,FALSE)</f>
        <v>Höglandet</v>
      </c>
      <c r="L244">
        <f t="shared" ref="L244:L281" si="54">VLOOKUP(D244,$Z$2:$AB$10,3,FALSE)</f>
        <v>8</v>
      </c>
      <c r="M244">
        <f>VLOOKUP(B244,listing65!$B$2:$K$60,2,FALSE)</f>
        <v>36</v>
      </c>
      <c r="N244" s="23">
        <f t="shared" ref="N244:N281" ca="1" si="55">INDIRECT(ADDRESS(M244,L244,1,,"listing65"))</f>
        <v>1859</v>
      </c>
      <c r="O244" s="4">
        <f t="shared" ca="1" si="47"/>
        <v>12.910166756320603</v>
      </c>
      <c r="P244" s="4">
        <f t="shared" ca="1" si="48"/>
        <v>5.9171597633136095</v>
      </c>
      <c r="Q244" s="4">
        <f t="shared" ca="1" si="49"/>
        <v>2.6896180742334588</v>
      </c>
      <c r="R244" s="4">
        <f t="shared" ca="1" si="50"/>
        <v>1.0758472296933834</v>
      </c>
      <c r="S244" s="5">
        <f t="shared" si="51"/>
        <v>0.20833333333333334</v>
      </c>
      <c r="T244" s="5">
        <f t="shared" si="52"/>
        <v>0.18181818181818182</v>
      </c>
    </row>
    <row r="245" spans="1:20" x14ac:dyDescent="0.25">
      <c r="A245" t="str">
        <f>VLOOKUP(B245,kommun_VC!$L:$O,2,FALSE)</f>
        <v>584 Bräcke Diakoni VC Nyhälsan</v>
      </c>
      <c r="B245">
        <f t="shared" si="53"/>
        <v>584</v>
      </c>
      <c r="C245" t="s">
        <v>54</v>
      </c>
      <c r="D245">
        <v>2019</v>
      </c>
      <c r="E245">
        <v>583</v>
      </c>
      <c r="F245">
        <v>73</v>
      </c>
      <c r="G245">
        <v>27</v>
      </c>
      <c r="H245">
        <v>14</v>
      </c>
      <c r="I245">
        <v>4</v>
      </c>
      <c r="J245">
        <v>1</v>
      </c>
      <c r="K245" t="str">
        <f>VLOOKUP(B245,kommun_VC!$L$2:$O$55,4,FALSE)</f>
        <v>Höglandet</v>
      </c>
      <c r="L245">
        <f t="shared" si="54"/>
        <v>9</v>
      </c>
      <c r="M245">
        <f>VLOOKUP(B245,listing65!$B$2:$K$60,2,FALSE)</f>
        <v>36</v>
      </c>
      <c r="N245" s="23">
        <f t="shared" ca="1" si="55"/>
        <v>1931.1666666666667</v>
      </c>
      <c r="O245" s="4">
        <f t="shared" ca="1" si="47"/>
        <v>13.981185811685508</v>
      </c>
      <c r="P245" s="4">
        <f t="shared" ca="1" si="48"/>
        <v>7.2495037542073009</v>
      </c>
      <c r="Q245" s="4">
        <f t="shared" ca="1" si="49"/>
        <v>2.0712867869163718</v>
      </c>
      <c r="R245" s="4">
        <f t="shared" ca="1" si="50"/>
        <v>0.51782169672909295</v>
      </c>
      <c r="S245" s="5">
        <f t="shared" si="51"/>
        <v>0.14814814814814814</v>
      </c>
      <c r="T245" s="5">
        <f t="shared" si="52"/>
        <v>7.1428571428571425E-2</v>
      </c>
    </row>
    <row r="246" spans="1:20" x14ac:dyDescent="0.25">
      <c r="A246" t="str">
        <f>VLOOKUP(B246,kommun_VC!$L:$O,2,FALSE)</f>
        <v>584 Bräcke Diakoni VC Nyhälsan</v>
      </c>
      <c r="B246" s="45">
        <f t="shared" si="53"/>
        <v>584</v>
      </c>
      <c r="C246" t="s">
        <v>54</v>
      </c>
      <c r="D246">
        <v>2020</v>
      </c>
      <c r="E246">
        <v>574</v>
      </c>
      <c r="F246">
        <v>81</v>
      </c>
      <c r="G246">
        <v>15</v>
      </c>
      <c r="H246">
        <v>14</v>
      </c>
      <c r="I246">
        <v>4</v>
      </c>
      <c r="J246">
        <v>2</v>
      </c>
      <c r="K246" t="str">
        <f>VLOOKUP(B246,kommun_VC!$L$2:$O$55,4,FALSE)</f>
        <v>Höglandet</v>
      </c>
      <c r="L246">
        <f t="shared" si="54"/>
        <v>10</v>
      </c>
      <c r="M246">
        <f>VLOOKUP(B246,listing65!$B$2:$K$60,2,FALSE)</f>
        <v>36</v>
      </c>
      <c r="N246" s="23">
        <f t="shared" ca="1" si="55"/>
        <v>1949.9166666666667</v>
      </c>
      <c r="O246" s="4">
        <f t="shared" ca="1" si="47"/>
        <v>7.6926364374545919</v>
      </c>
      <c r="P246" s="4">
        <f t="shared" ca="1" si="48"/>
        <v>7.179794008290953</v>
      </c>
      <c r="Q246" s="4">
        <f t="shared" ca="1" si="49"/>
        <v>2.0513697166545577</v>
      </c>
      <c r="R246" s="4">
        <f t="shared" ca="1" si="50"/>
        <v>1.0256848583272788</v>
      </c>
      <c r="S246" s="5">
        <f t="shared" si="51"/>
        <v>0.26666666666666666</v>
      </c>
      <c r="T246" s="5">
        <f t="shared" si="52"/>
        <v>0.14285714285714285</v>
      </c>
    </row>
    <row r="247" spans="1:20" x14ac:dyDescent="0.25">
      <c r="A247" t="str">
        <f>VLOOKUP(B247,kommun_VC!$L:$O,2,FALSE)</f>
        <v>586 Nässjö Läkarhus</v>
      </c>
      <c r="B247">
        <f t="shared" si="53"/>
        <v>586</v>
      </c>
      <c r="C247" t="s">
        <v>41</v>
      </c>
      <c r="D247">
        <v>2014</v>
      </c>
      <c r="E247">
        <v>287</v>
      </c>
      <c r="F247">
        <v>47</v>
      </c>
      <c r="G247">
        <v>13</v>
      </c>
      <c r="H247">
        <v>8</v>
      </c>
      <c r="I247">
        <v>2</v>
      </c>
      <c r="J247">
        <v>3</v>
      </c>
      <c r="K247" t="str">
        <f>VLOOKUP(B247,kommun_VC!$L$2:$O$55,4,FALSE)</f>
        <v>Höglandet</v>
      </c>
      <c r="L247">
        <f t="shared" si="54"/>
        <v>4</v>
      </c>
      <c r="M247">
        <f>VLOOKUP(B247,listing65!$B$2:$K$60,2,FALSE)</f>
        <v>37</v>
      </c>
      <c r="N247" s="23">
        <f t="shared" ca="1" si="55"/>
        <v>556.66666666666663</v>
      </c>
      <c r="O247" s="4">
        <f t="shared" ca="1" si="47"/>
        <v>23.353293413173656</v>
      </c>
      <c r="P247" s="4">
        <f t="shared" ca="1" si="48"/>
        <v>14.371257485029941</v>
      </c>
      <c r="Q247" s="4">
        <f t="shared" ca="1" si="49"/>
        <v>3.5928143712574854</v>
      </c>
      <c r="R247" s="4">
        <f t="shared" ca="1" si="50"/>
        <v>5.3892215568862278</v>
      </c>
      <c r="S247" s="5">
        <f t="shared" si="51"/>
        <v>0.15384615384615385</v>
      </c>
      <c r="T247" s="5">
        <f t="shared" si="52"/>
        <v>0.375</v>
      </c>
    </row>
    <row r="248" spans="1:20" x14ac:dyDescent="0.25">
      <c r="A248" t="str">
        <f>VLOOKUP(B248,kommun_VC!$L:$O,2,FALSE)</f>
        <v>586 Nässjö Läkarhus</v>
      </c>
      <c r="B248" s="45">
        <f t="shared" si="53"/>
        <v>586</v>
      </c>
      <c r="C248" t="s">
        <v>41</v>
      </c>
      <c r="D248">
        <v>2015</v>
      </c>
      <c r="E248">
        <v>222</v>
      </c>
      <c r="F248">
        <v>29</v>
      </c>
      <c r="G248">
        <v>6</v>
      </c>
      <c r="H248">
        <v>10</v>
      </c>
      <c r="I248">
        <v>1</v>
      </c>
      <c r="J248">
        <v>1</v>
      </c>
      <c r="K248" t="str">
        <f>VLOOKUP(B248,kommun_VC!$L$2:$O$55,4,FALSE)</f>
        <v>Höglandet</v>
      </c>
      <c r="L248">
        <f t="shared" si="54"/>
        <v>5</v>
      </c>
      <c r="M248">
        <f>VLOOKUP(B248,listing65!$B$2:$K$60,2,FALSE)</f>
        <v>37</v>
      </c>
      <c r="N248" s="23">
        <f t="shared" ca="1" si="55"/>
        <v>491.08333333333331</v>
      </c>
      <c r="O248" s="4">
        <f t="shared" ca="1" si="47"/>
        <v>12.217885627015102</v>
      </c>
      <c r="P248" s="4">
        <f t="shared" ca="1" si="48"/>
        <v>20.36314271169184</v>
      </c>
      <c r="Q248" s="4">
        <f t="shared" ca="1" si="49"/>
        <v>2.036314271169184</v>
      </c>
      <c r="R248" s="4">
        <f t="shared" ca="1" si="50"/>
        <v>2.036314271169184</v>
      </c>
      <c r="S248" s="5">
        <f t="shared" si="51"/>
        <v>0.16666666666666666</v>
      </c>
      <c r="T248" s="5">
        <f t="shared" si="52"/>
        <v>0.1</v>
      </c>
    </row>
    <row r="249" spans="1:20" x14ac:dyDescent="0.25">
      <c r="A249" t="str">
        <f>VLOOKUP(B249,kommun_VC!$L:$O,2,FALSE)</f>
        <v>586 Nässjö Läkarhus</v>
      </c>
      <c r="B249">
        <f t="shared" si="53"/>
        <v>586</v>
      </c>
      <c r="C249" t="s">
        <v>41</v>
      </c>
      <c r="D249">
        <v>2016</v>
      </c>
      <c r="E249">
        <v>192</v>
      </c>
      <c r="F249">
        <v>29</v>
      </c>
      <c r="G249">
        <v>6</v>
      </c>
      <c r="H249">
        <v>8</v>
      </c>
      <c r="I249">
        <v>1</v>
      </c>
      <c r="J249">
        <v>0</v>
      </c>
      <c r="K249" t="str">
        <f>VLOOKUP(B249,kommun_VC!$L$2:$O$55,4,FALSE)</f>
        <v>Höglandet</v>
      </c>
      <c r="L249">
        <f t="shared" si="54"/>
        <v>6</v>
      </c>
      <c r="M249">
        <f>VLOOKUP(B249,listing65!$B$2:$K$60,2,FALSE)</f>
        <v>37</v>
      </c>
      <c r="N249" s="23">
        <f t="shared" ca="1" si="55"/>
        <v>457.83333333333331</v>
      </c>
      <c r="O249" s="4">
        <f t="shared" ca="1" si="47"/>
        <v>13.105205678922461</v>
      </c>
      <c r="P249" s="4">
        <f t="shared" ca="1" si="48"/>
        <v>17.473607571896615</v>
      </c>
      <c r="Q249" s="4">
        <f t="shared" ca="1" si="49"/>
        <v>2.1842009464870769</v>
      </c>
      <c r="R249" s="4">
        <f t="shared" ca="1" si="50"/>
        <v>0</v>
      </c>
      <c r="S249" s="5">
        <f t="shared" si="51"/>
        <v>0.16666666666666666</v>
      </c>
      <c r="T249" s="5">
        <f t="shared" si="52"/>
        <v>0</v>
      </c>
    </row>
    <row r="250" spans="1:20" x14ac:dyDescent="0.25">
      <c r="A250" t="str">
        <f>VLOOKUP(B250,kommun_VC!$L:$O,2,FALSE)</f>
        <v>586 Nässjö Läkarhus</v>
      </c>
      <c r="B250" s="45">
        <f t="shared" si="53"/>
        <v>586</v>
      </c>
      <c r="C250" t="s">
        <v>41</v>
      </c>
      <c r="D250">
        <v>2017</v>
      </c>
      <c r="E250">
        <v>116</v>
      </c>
      <c r="F250">
        <v>12</v>
      </c>
      <c r="G250">
        <v>6</v>
      </c>
      <c r="H250">
        <v>2</v>
      </c>
      <c r="I250">
        <v>1</v>
      </c>
      <c r="J250">
        <v>0</v>
      </c>
      <c r="K250" t="str">
        <f>VLOOKUP(B250,kommun_VC!$L$2:$O$55,4,FALSE)</f>
        <v>Höglandet</v>
      </c>
      <c r="L250">
        <f t="shared" si="54"/>
        <v>7</v>
      </c>
      <c r="M250">
        <f>VLOOKUP(B250,listing65!$B$2:$K$60,2,FALSE)</f>
        <v>37</v>
      </c>
      <c r="N250" s="23">
        <f t="shared" ca="1" si="55"/>
        <v>431.91666666666669</v>
      </c>
      <c r="O250" s="4">
        <f t="shared" ca="1" si="47"/>
        <v>13.89156858961991</v>
      </c>
      <c r="P250" s="4">
        <f t="shared" ca="1" si="48"/>
        <v>4.6305228632066369</v>
      </c>
      <c r="Q250" s="4">
        <f t="shared" ca="1" si="49"/>
        <v>2.3152614316033184</v>
      </c>
      <c r="R250" s="4">
        <f t="shared" ca="1" si="50"/>
        <v>0</v>
      </c>
      <c r="S250" s="5">
        <f t="shared" si="51"/>
        <v>0.16666666666666666</v>
      </c>
      <c r="T250" s="5">
        <f t="shared" si="52"/>
        <v>0</v>
      </c>
    </row>
    <row r="251" spans="1:20" x14ac:dyDescent="0.25">
      <c r="A251" t="str">
        <f>VLOOKUP(B251,kommun_VC!$L:$O,2,FALSE)</f>
        <v>586 Nässjö Läkarhus</v>
      </c>
      <c r="B251">
        <f t="shared" si="53"/>
        <v>586</v>
      </c>
      <c r="C251" t="s">
        <v>41</v>
      </c>
      <c r="D251">
        <v>2018</v>
      </c>
      <c r="E251">
        <v>147</v>
      </c>
      <c r="F251">
        <v>18</v>
      </c>
      <c r="G251">
        <v>8</v>
      </c>
      <c r="H251">
        <v>5</v>
      </c>
      <c r="I251">
        <v>1</v>
      </c>
      <c r="J251">
        <v>2</v>
      </c>
      <c r="K251" t="str">
        <f>VLOOKUP(B251,kommun_VC!$L$2:$O$55,4,FALSE)</f>
        <v>Höglandet</v>
      </c>
      <c r="L251">
        <f t="shared" si="54"/>
        <v>8</v>
      </c>
      <c r="M251">
        <f>VLOOKUP(B251,listing65!$B$2:$K$60,2,FALSE)</f>
        <v>37</v>
      </c>
      <c r="N251" s="23">
        <f t="shared" ca="1" si="55"/>
        <v>406.91666666666669</v>
      </c>
      <c r="O251" s="4">
        <f t="shared" ca="1" si="47"/>
        <v>19.660045054269915</v>
      </c>
      <c r="P251" s="4">
        <f t="shared" ca="1" si="48"/>
        <v>12.287528158918697</v>
      </c>
      <c r="Q251" s="4">
        <f t="shared" ca="1" si="49"/>
        <v>2.4575056317837394</v>
      </c>
      <c r="R251" s="4">
        <f t="shared" ca="1" si="50"/>
        <v>4.9150112635674787</v>
      </c>
      <c r="S251" s="5">
        <f t="shared" si="51"/>
        <v>0.125</v>
      </c>
      <c r="T251" s="5">
        <f t="shared" si="52"/>
        <v>0.4</v>
      </c>
    </row>
    <row r="252" spans="1:20" x14ac:dyDescent="0.25">
      <c r="A252" t="str">
        <f>VLOOKUP(B252,kommun_VC!$L:$O,2,FALSE)</f>
        <v>586 Nässjö Läkarhus</v>
      </c>
      <c r="B252" s="45">
        <f t="shared" si="53"/>
        <v>586</v>
      </c>
      <c r="C252" t="s">
        <v>41</v>
      </c>
      <c r="D252">
        <v>2019</v>
      </c>
      <c r="E252">
        <v>148</v>
      </c>
      <c r="F252">
        <v>22</v>
      </c>
      <c r="G252">
        <v>10</v>
      </c>
      <c r="H252">
        <v>13</v>
      </c>
      <c r="I252">
        <v>3</v>
      </c>
      <c r="J252">
        <v>6</v>
      </c>
      <c r="K252" t="str">
        <f>VLOOKUP(B252,kommun_VC!$L$2:$O$55,4,FALSE)</f>
        <v>Höglandet</v>
      </c>
      <c r="L252">
        <f t="shared" si="54"/>
        <v>9</v>
      </c>
      <c r="M252">
        <f>VLOOKUP(B252,listing65!$B$2:$K$60,2,FALSE)</f>
        <v>37</v>
      </c>
      <c r="N252" s="23">
        <f t="shared" ca="1" si="55"/>
        <v>401.41666666666669</v>
      </c>
      <c r="O252" s="4">
        <f t="shared" ca="1" si="47"/>
        <v>24.911770811708529</v>
      </c>
      <c r="P252" s="4">
        <f t="shared" ca="1" si="48"/>
        <v>32.385302055221089</v>
      </c>
      <c r="Q252" s="4">
        <f t="shared" ca="1" si="49"/>
        <v>7.4735312435125589</v>
      </c>
      <c r="R252" s="4">
        <f t="shared" ca="1" si="50"/>
        <v>14.947062487025118</v>
      </c>
      <c r="S252" s="5">
        <f t="shared" si="51"/>
        <v>0.3</v>
      </c>
      <c r="T252" s="5">
        <f t="shared" si="52"/>
        <v>0.46153846153846156</v>
      </c>
    </row>
    <row r="253" spans="1:20" x14ac:dyDescent="0.25">
      <c r="A253" t="str">
        <f>VLOOKUP(B253,kommun_VC!$L:$O,2,FALSE)</f>
        <v>586 Nässjö Läkarhus</v>
      </c>
      <c r="B253">
        <f t="shared" si="53"/>
        <v>586</v>
      </c>
      <c r="C253" t="s">
        <v>41</v>
      </c>
      <c r="D253">
        <v>2020</v>
      </c>
      <c r="E253">
        <v>82</v>
      </c>
      <c r="F253">
        <v>10</v>
      </c>
      <c r="G253">
        <v>7</v>
      </c>
      <c r="H253">
        <v>8</v>
      </c>
      <c r="I253">
        <v>2</v>
      </c>
      <c r="J253">
        <v>4</v>
      </c>
      <c r="K253" t="str">
        <f>VLOOKUP(B253,kommun_VC!$L$2:$O$55,4,FALSE)</f>
        <v>Höglandet</v>
      </c>
      <c r="L253">
        <f t="shared" si="54"/>
        <v>10</v>
      </c>
      <c r="M253">
        <f>VLOOKUP(B253,listing65!$B$2:$K$60,2,FALSE)</f>
        <v>37</v>
      </c>
      <c r="N253" s="23">
        <f t="shared" ca="1" si="55"/>
        <v>393.5</v>
      </c>
      <c r="O253" s="4">
        <f t="shared" ref="O253:O281" ca="1" si="56">G253/$N253*1000</f>
        <v>17.789072426937739</v>
      </c>
      <c r="P253" s="4">
        <f t="shared" ref="P253:P281" ca="1" si="57">H253/$N253*1000</f>
        <v>20.330368487928844</v>
      </c>
      <c r="Q253" s="4">
        <f t="shared" ref="Q253:Q281" ca="1" si="58">I253/$N253*1000</f>
        <v>5.082592121982211</v>
      </c>
      <c r="R253" s="4">
        <f t="shared" ref="R253:R281" ca="1" si="59">J253/$N253*1000</f>
        <v>10.165184243964422</v>
      </c>
      <c r="S253" s="5">
        <f t="shared" si="51"/>
        <v>0.2857142857142857</v>
      </c>
      <c r="T253" s="5">
        <f t="shared" ref="T253:T281" si="60">IFERROR(J253/H253,"")</f>
        <v>0.5</v>
      </c>
    </row>
    <row r="254" spans="1:20" x14ac:dyDescent="0.25">
      <c r="A254" t="str">
        <f>VLOOKUP(B254,kommun_VC!$L:$O,2,FALSE)</f>
        <v>588 Vårdcentralen Tranan Tranås</v>
      </c>
      <c r="B254" s="45">
        <f t="shared" si="53"/>
        <v>588</v>
      </c>
      <c r="C254" t="s">
        <v>43</v>
      </c>
      <c r="D254">
        <v>2014</v>
      </c>
      <c r="E254">
        <v>313</v>
      </c>
      <c r="F254">
        <v>32</v>
      </c>
      <c r="G254">
        <v>10</v>
      </c>
      <c r="H254">
        <v>4</v>
      </c>
      <c r="I254">
        <v>1</v>
      </c>
      <c r="J254">
        <v>1</v>
      </c>
      <c r="K254" t="str">
        <f>VLOOKUP(B254,kommun_VC!$L$2:$O$55,4,FALSE)</f>
        <v>Höglandet</v>
      </c>
      <c r="L254">
        <f t="shared" si="54"/>
        <v>4</v>
      </c>
      <c r="M254">
        <f>VLOOKUP(B254,listing65!$B$2:$K$60,2,FALSE)</f>
        <v>38</v>
      </c>
      <c r="N254" s="23">
        <f t="shared" ca="1" si="55"/>
        <v>1114.3333333333333</v>
      </c>
      <c r="O254" s="4">
        <f t="shared" ca="1" si="56"/>
        <v>8.9739754711337127</v>
      </c>
      <c r="P254" s="4">
        <f t="shared" ca="1" si="57"/>
        <v>3.5895901884534851</v>
      </c>
      <c r="Q254" s="4">
        <f t="shared" ca="1" si="58"/>
        <v>0.89739754711337127</v>
      </c>
      <c r="R254" s="4">
        <f t="shared" ca="1" si="59"/>
        <v>0.89739754711337127</v>
      </c>
      <c r="S254" s="5">
        <f t="shared" si="51"/>
        <v>0.1</v>
      </c>
      <c r="T254" s="5">
        <f t="shared" si="60"/>
        <v>0.25</v>
      </c>
    </row>
    <row r="255" spans="1:20" x14ac:dyDescent="0.25">
      <c r="A255" t="str">
        <f>VLOOKUP(B255,kommun_VC!$L:$O,2,FALSE)</f>
        <v>588 Vårdcentralen Tranan Tranås</v>
      </c>
      <c r="B255">
        <f t="shared" si="53"/>
        <v>588</v>
      </c>
      <c r="C255" t="s">
        <v>43</v>
      </c>
      <c r="D255">
        <v>2015</v>
      </c>
      <c r="E255">
        <v>308</v>
      </c>
      <c r="F255">
        <v>40</v>
      </c>
      <c r="G255">
        <v>9</v>
      </c>
      <c r="H255">
        <v>2</v>
      </c>
      <c r="I255">
        <v>2</v>
      </c>
      <c r="J255">
        <v>1</v>
      </c>
      <c r="K255" t="str">
        <f>VLOOKUP(B255,kommun_VC!$L$2:$O$55,4,FALSE)</f>
        <v>Höglandet</v>
      </c>
      <c r="L255">
        <f t="shared" si="54"/>
        <v>5</v>
      </c>
      <c r="M255">
        <f>VLOOKUP(B255,listing65!$B$2:$K$60,2,FALSE)</f>
        <v>38</v>
      </c>
      <c r="N255" s="23">
        <f t="shared" ca="1" si="55"/>
        <v>1235.9166666666667</v>
      </c>
      <c r="O255" s="4">
        <f t="shared" ca="1" si="56"/>
        <v>7.2820443665295658</v>
      </c>
      <c r="P255" s="4">
        <f t="shared" ca="1" si="57"/>
        <v>1.6182320814510145</v>
      </c>
      <c r="Q255" s="4">
        <f t="shared" ca="1" si="58"/>
        <v>1.6182320814510145</v>
      </c>
      <c r="R255" s="4">
        <f t="shared" ca="1" si="59"/>
        <v>0.80911604072550725</v>
      </c>
      <c r="S255" s="5">
        <f t="shared" si="51"/>
        <v>0.22222222222222221</v>
      </c>
      <c r="T255" s="5">
        <f t="shared" si="60"/>
        <v>0.5</v>
      </c>
    </row>
    <row r="256" spans="1:20" x14ac:dyDescent="0.25">
      <c r="A256" t="str">
        <f>VLOOKUP(B256,kommun_VC!$L:$O,2,FALSE)</f>
        <v>588 Vårdcentralen Tranan Tranås</v>
      </c>
      <c r="B256" s="45">
        <f t="shared" si="53"/>
        <v>588</v>
      </c>
      <c r="C256" t="s">
        <v>43</v>
      </c>
      <c r="D256">
        <v>2016</v>
      </c>
      <c r="E256">
        <v>335</v>
      </c>
      <c r="F256">
        <v>32</v>
      </c>
      <c r="G256">
        <v>5</v>
      </c>
      <c r="H256">
        <v>2</v>
      </c>
      <c r="I256">
        <v>1</v>
      </c>
      <c r="J256">
        <v>1</v>
      </c>
      <c r="K256" t="str">
        <f>VLOOKUP(B256,kommun_VC!$L$2:$O$55,4,FALSE)</f>
        <v>Höglandet</v>
      </c>
      <c r="L256">
        <f t="shared" si="54"/>
        <v>6</v>
      </c>
      <c r="M256">
        <f>VLOOKUP(B256,listing65!$B$2:$K$60,2,FALSE)</f>
        <v>38</v>
      </c>
      <c r="N256" s="23">
        <f t="shared" ca="1" si="55"/>
        <v>1301.8333333333333</v>
      </c>
      <c r="O256" s="4">
        <f t="shared" ca="1" si="56"/>
        <v>3.8407374215849446</v>
      </c>
      <c r="P256" s="4">
        <f t="shared" ca="1" si="57"/>
        <v>1.5362949686339777</v>
      </c>
      <c r="Q256" s="4">
        <f t="shared" ca="1" si="58"/>
        <v>0.76814748431698887</v>
      </c>
      <c r="R256" s="4">
        <f t="shared" ca="1" si="59"/>
        <v>0.76814748431698887</v>
      </c>
      <c r="S256" s="5">
        <f t="shared" si="51"/>
        <v>0.2</v>
      </c>
      <c r="T256" s="5">
        <f t="shared" si="60"/>
        <v>0.5</v>
      </c>
    </row>
    <row r="257" spans="1:20" x14ac:dyDescent="0.25">
      <c r="A257" t="str">
        <f>VLOOKUP(B257,kommun_VC!$L:$O,2,FALSE)</f>
        <v>588 Vårdcentralen Tranan Tranås</v>
      </c>
      <c r="B257">
        <f t="shared" si="53"/>
        <v>588</v>
      </c>
      <c r="C257" t="s">
        <v>43</v>
      </c>
      <c r="D257">
        <v>2017</v>
      </c>
      <c r="E257">
        <v>338</v>
      </c>
      <c r="F257">
        <v>44</v>
      </c>
      <c r="G257">
        <v>2</v>
      </c>
      <c r="H257">
        <v>2</v>
      </c>
      <c r="I257">
        <v>0</v>
      </c>
      <c r="J257">
        <v>0</v>
      </c>
      <c r="K257" t="str">
        <f>VLOOKUP(B257,kommun_VC!$L$2:$O$55,4,FALSE)</f>
        <v>Höglandet</v>
      </c>
      <c r="L257">
        <f t="shared" si="54"/>
        <v>7</v>
      </c>
      <c r="M257">
        <f>VLOOKUP(B257,listing65!$B$2:$K$60,2,FALSE)</f>
        <v>38</v>
      </c>
      <c r="N257" s="23">
        <f t="shared" ca="1" si="55"/>
        <v>1238.5833333333333</v>
      </c>
      <c r="O257" s="4">
        <f t="shared" ca="1" si="56"/>
        <v>1.6147480320258361</v>
      </c>
      <c r="P257" s="4">
        <f t="shared" ca="1" si="57"/>
        <v>1.6147480320258361</v>
      </c>
      <c r="Q257" s="4">
        <f t="shared" ca="1" si="58"/>
        <v>0</v>
      </c>
      <c r="R257" s="4">
        <f t="shared" ca="1" si="59"/>
        <v>0</v>
      </c>
      <c r="S257" s="5">
        <f t="shared" si="51"/>
        <v>0</v>
      </c>
      <c r="T257" s="5">
        <f t="shared" si="60"/>
        <v>0</v>
      </c>
    </row>
    <row r="258" spans="1:20" x14ac:dyDescent="0.25">
      <c r="A258" t="str">
        <f>VLOOKUP(B258,kommun_VC!$L:$O,2,FALSE)</f>
        <v>588 Vårdcentralen Tranan Tranås</v>
      </c>
      <c r="B258" s="45">
        <f t="shared" si="53"/>
        <v>588</v>
      </c>
      <c r="C258" t="s">
        <v>43</v>
      </c>
      <c r="D258">
        <v>2018</v>
      </c>
      <c r="E258">
        <v>328</v>
      </c>
      <c r="F258">
        <v>37</v>
      </c>
      <c r="G258">
        <v>6</v>
      </c>
      <c r="H258">
        <v>1</v>
      </c>
      <c r="I258">
        <v>1</v>
      </c>
      <c r="J258">
        <v>0</v>
      </c>
      <c r="K258" t="str">
        <f>VLOOKUP(B258,kommun_VC!$L$2:$O$55,4,FALSE)</f>
        <v>Höglandet</v>
      </c>
      <c r="L258">
        <f t="shared" si="54"/>
        <v>8</v>
      </c>
      <c r="M258">
        <f>VLOOKUP(B258,listing65!$B$2:$K$60,2,FALSE)</f>
        <v>38</v>
      </c>
      <c r="N258" s="23">
        <f t="shared" ca="1" si="55"/>
        <v>1208.5</v>
      </c>
      <c r="O258" s="4">
        <f t="shared" ca="1" si="56"/>
        <v>4.9648324369052546</v>
      </c>
      <c r="P258" s="4">
        <f t="shared" ca="1" si="57"/>
        <v>0.82747207281754231</v>
      </c>
      <c r="Q258" s="4">
        <f t="shared" ca="1" si="58"/>
        <v>0.82747207281754231</v>
      </c>
      <c r="R258" s="4">
        <f t="shared" ca="1" si="59"/>
        <v>0</v>
      </c>
      <c r="S258" s="5">
        <f t="shared" si="51"/>
        <v>0.16666666666666666</v>
      </c>
      <c r="T258" s="5">
        <f t="shared" si="60"/>
        <v>0</v>
      </c>
    </row>
    <row r="259" spans="1:20" x14ac:dyDescent="0.25">
      <c r="A259" t="str">
        <f>VLOOKUP(B259,kommun_VC!$L:$O,2,FALSE)</f>
        <v>588 Vårdcentralen Tranan Tranås</v>
      </c>
      <c r="B259">
        <f t="shared" si="53"/>
        <v>588</v>
      </c>
      <c r="C259" t="s">
        <v>43</v>
      </c>
      <c r="D259">
        <v>2019</v>
      </c>
      <c r="E259">
        <v>311</v>
      </c>
      <c r="F259">
        <v>44</v>
      </c>
      <c r="G259">
        <v>12</v>
      </c>
      <c r="H259">
        <v>4</v>
      </c>
      <c r="I259">
        <v>1</v>
      </c>
      <c r="J259">
        <v>1</v>
      </c>
      <c r="K259" t="str">
        <f>VLOOKUP(B259,kommun_VC!$L$2:$O$55,4,FALSE)</f>
        <v>Höglandet</v>
      </c>
      <c r="L259">
        <f t="shared" si="54"/>
        <v>9</v>
      </c>
      <c r="M259">
        <f>VLOOKUP(B259,listing65!$B$2:$K$60,2,FALSE)</f>
        <v>38</v>
      </c>
      <c r="N259" s="23">
        <f t="shared" ca="1" si="55"/>
        <v>1105.5</v>
      </c>
      <c r="O259" s="4">
        <f t="shared" ca="1" si="56"/>
        <v>10.854816824966077</v>
      </c>
      <c r="P259" s="4">
        <f t="shared" ca="1" si="57"/>
        <v>3.6182722749886929</v>
      </c>
      <c r="Q259" s="4">
        <f t="shared" ca="1" si="58"/>
        <v>0.90456806874717322</v>
      </c>
      <c r="R259" s="4">
        <f t="shared" ca="1" si="59"/>
        <v>0.90456806874717322</v>
      </c>
      <c r="S259" s="5">
        <f t="shared" si="51"/>
        <v>8.3333333333333329E-2</v>
      </c>
      <c r="T259" s="5">
        <f t="shared" si="60"/>
        <v>0.25</v>
      </c>
    </row>
    <row r="260" spans="1:20" x14ac:dyDescent="0.25">
      <c r="A260" t="str">
        <f>VLOOKUP(B260,kommun_VC!$L:$O,2,FALSE)</f>
        <v>588 Vårdcentralen Tranan Tranås</v>
      </c>
      <c r="B260" s="45">
        <f t="shared" si="53"/>
        <v>588</v>
      </c>
      <c r="C260" t="s">
        <v>43</v>
      </c>
      <c r="D260">
        <v>2020</v>
      </c>
      <c r="E260">
        <v>279</v>
      </c>
      <c r="F260">
        <v>38</v>
      </c>
      <c r="G260">
        <v>12</v>
      </c>
      <c r="H260">
        <v>6</v>
      </c>
      <c r="I260">
        <v>1</v>
      </c>
      <c r="J260">
        <v>1</v>
      </c>
      <c r="K260" t="str">
        <f>VLOOKUP(B260,kommun_VC!$L$2:$O$55,4,FALSE)</f>
        <v>Höglandet</v>
      </c>
      <c r="L260">
        <f t="shared" si="54"/>
        <v>10</v>
      </c>
      <c r="M260">
        <f>VLOOKUP(B260,listing65!$B$2:$K$60,2,FALSE)</f>
        <v>38</v>
      </c>
      <c r="N260" s="23">
        <f t="shared" ca="1" si="55"/>
        <v>1084.9166666666667</v>
      </c>
      <c r="O260" s="4">
        <f t="shared" ca="1" si="56"/>
        <v>11.060757354635532</v>
      </c>
      <c r="P260" s="4">
        <f t="shared" ca="1" si="57"/>
        <v>5.5303786773177661</v>
      </c>
      <c r="Q260" s="4">
        <f t="shared" ca="1" si="58"/>
        <v>0.92172977955296098</v>
      </c>
      <c r="R260" s="4">
        <f t="shared" ca="1" si="59"/>
        <v>0.92172977955296098</v>
      </c>
      <c r="S260" s="5">
        <f t="shared" si="51"/>
        <v>8.3333333333333329E-2</v>
      </c>
      <c r="T260" s="5">
        <f t="shared" si="60"/>
        <v>0.16666666666666666</v>
      </c>
    </row>
    <row r="261" spans="1:20" x14ac:dyDescent="0.25">
      <c r="A261" t="str">
        <f>VLOOKUP(B261,kommun_VC!$L:$O,2,FALSE)</f>
        <v>589 Vitala vårdcentral Vetlanda</v>
      </c>
      <c r="B261">
        <f t="shared" si="53"/>
        <v>589</v>
      </c>
      <c r="C261" t="s">
        <v>55</v>
      </c>
      <c r="D261">
        <v>2014</v>
      </c>
      <c r="E261">
        <v>319</v>
      </c>
      <c r="F261">
        <v>26</v>
      </c>
      <c r="G261">
        <v>9</v>
      </c>
      <c r="H261">
        <v>8</v>
      </c>
      <c r="I261">
        <v>0</v>
      </c>
      <c r="J261">
        <v>0</v>
      </c>
      <c r="K261" t="str">
        <f>VLOOKUP(B261,kommun_VC!$L$2:$O$55,4,FALSE)</f>
        <v>Höglandet</v>
      </c>
      <c r="L261">
        <f t="shared" si="54"/>
        <v>4</v>
      </c>
      <c r="M261">
        <f>VLOOKUP(B261,listing65!$B$2:$K$60,2,FALSE)</f>
        <v>39</v>
      </c>
      <c r="N261" s="23">
        <f t="shared" ca="1" si="55"/>
        <v>985.08333333333337</v>
      </c>
      <c r="O261" s="4">
        <f t="shared" ca="1" si="56"/>
        <v>9.1362828863886296</v>
      </c>
      <c r="P261" s="4">
        <f t="shared" ca="1" si="57"/>
        <v>8.1211403434565614</v>
      </c>
      <c r="Q261" s="4">
        <f t="shared" ca="1" si="58"/>
        <v>0</v>
      </c>
      <c r="R261" s="4">
        <f t="shared" ca="1" si="59"/>
        <v>0</v>
      </c>
      <c r="S261" s="5">
        <f t="shared" si="51"/>
        <v>0</v>
      </c>
      <c r="T261" s="5">
        <f t="shared" si="60"/>
        <v>0</v>
      </c>
    </row>
    <row r="262" spans="1:20" x14ac:dyDescent="0.25">
      <c r="A262" t="str">
        <f>VLOOKUP(B262,kommun_VC!$L:$O,2,FALSE)</f>
        <v>589 Vitala vårdcentral Vetlanda</v>
      </c>
      <c r="B262" s="45">
        <f t="shared" si="53"/>
        <v>589</v>
      </c>
      <c r="C262" t="s">
        <v>55</v>
      </c>
      <c r="D262">
        <v>2015</v>
      </c>
      <c r="E262">
        <v>296</v>
      </c>
      <c r="F262">
        <v>37</v>
      </c>
      <c r="G262">
        <v>11</v>
      </c>
      <c r="H262">
        <v>5</v>
      </c>
      <c r="I262">
        <v>4</v>
      </c>
      <c r="J262">
        <v>0</v>
      </c>
      <c r="K262" t="str">
        <f>VLOOKUP(B262,kommun_VC!$L$2:$O$55,4,FALSE)</f>
        <v>Höglandet</v>
      </c>
      <c r="L262">
        <f t="shared" si="54"/>
        <v>5</v>
      </c>
      <c r="M262">
        <f>VLOOKUP(B262,listing65!$B$2:$K$60,2,FALSE)</f>
        <v>39</v>
      </c>
      <c r="N262" s="23">
        <f t="shared" ca="1" si="55"/>
        <v>992.16666666666663</v>
      </c>
      <c r="O262" s="4">
        <f t="shared" ca="1" si="56"/>
        <v>11.086846967915337</v>
      </c>
      <c r="P262" s="4">
        <f t="shared" ca="1" si="57"/>
        <v>5.039475894506972</v>
      </c>
      <c r="Q262" s="4">
        <f t="shared" ca="1" si="58"/>
        <v>4.0315807156055774</v>
      </c>
      <c r="R262" s="4">
        <f t="shared" ca="1" si="59"/>
        <v>0</v>
      </c>
      <c r="S262" s="5">
        <f t="shared" ref="S262:S321" si="61">IFERROR(I262/G262,"")</f>
        <v>0.36363636363636365</v>
      </c>
      <c r="T262" s="5">
        <f t="shared" si="60"/>
        <v>0</v>
      </c>
    </row>
    <row r="263" spans="1:20" x14ac:dyDescent="0.25">
      <c r="A263" t="str">
        <f>VLOOKUP(B263,kommun_VC!$L:$O,2,FALSE)</f>
        <v>589 Vitala vårdcentral Vetlanda</v>
      </c>
      <c r="B263">
        <f t="shared" si="53"/>
        <v>589</v>
      </c>
      <c r="C263" t="s">
        <v>55</v>
      </c>
      <c r="D263">
        <v>2016</v>
      </c>
      <c r="E263">
        <v>283</v>
      </c>
      <c r="F263">
        <v>36</v>
      </c>
      <c r="G263">
        <v>12</v>
      </c>
      <c r="H263">
        <v>7</v>
      </c>
      <c r="I263">
        <v>4</v>
      </c>
      <c r="J263">
        <v>1</v>
      </c>
      <c r="K263" t="str">
        <f>VLOOKUP(B263,kommun_VC!$L$2:$O$55,4,FALSE)</f>
        <v>Höglandet</v>
      </c>
      <c r="L263">
        <f t="shared" si="54"/>
        <v>6</v>
      </c>
      <c r="M263">
        <f>VLOOKUP(B263,listing65!$B$2:$K$60,2,FALSE)</f>
        <v>39</v>
      </c>
      <c r="N263" s="23">
        <f t="shared" ca="1" si="55"/>
        <v>1009.25</v>
      </c>
      <c r="O263" s="4">
        <f t="shared" ca="1" si="56"/>
        <v>11.890017339608621</v>
      </c>
      <c r="P263" s="4">
        <f t="shared" ca="1" si="57"/>
        <v>6.9358434481050288</v>
      </c>
      <c r="Q263" s="4">
        <f t="shared" ca="1" si="58"/>
        <v>3.9633391132028732</v>
      </c>
      <c r="R263" s="4">
        <f t="shared" ca="1" si="59"/>
        <v>0.99083477830071831</v>
      </c>
      <c r="S263" s="5">
        <f t="shared" si="61"/>
        <v>0.33333333333333331</v>
      </c>
      <c r="T263" s="5">
        <f t="shared" si="60"/>
        <v>0.14285714285714285</v>
      </c>
    </row>
    <row r="264" spans="1:20" x14ac:dyDescent="0.25">
      <c r="A264" t="str">
        <f>VLOOKUP(B264,kommun_VC!$L:$O,2,FALSE)</f>
        <v>589 Vitala vårdcentral Vetlanda</v>
      </c>
      <c r="B264" s="45">
        <f t="shared" si="53"/>
        <v>589</v>
      </c>
      <c r="C264" t="s">
        <v>55</v>
      </c>
      <c r="D264">
        <v>2017</v>
      </c>
      <c r="E264">
        <v>286</v>
      </c>
      <c r="F264">
        <v>30</v>
      </c>
      <c r="G264">
        <v>10</v>
      </c>
      <c r="H264">
        <v>5</v>
      </c>
      <c r="I264">
        <v>2</v>
      </c>
      <c r="J264">
        <v>3</v>
      </c>
      <c r="K264" t="str">
        <f>VLOOKUP(B264,kommun_VC!$L$2:$O$55,4,FALSE)</f>
        <v>Höglandet</v>
      </c>
      <c r="L264">
        <f t="shared" si="54"/>
        <v>7</v>
      </c>
      <c r="M264">
        <f>VLOOKUP(B264,listing65!$B$2:$K$60,2,FALSE)</f>
        <v>39</v>
      </c>
      <c r="N264" s="23">
        <f t="shared" ca="1" si="55"/>
        <v>1035.3333333333333</v>
      </c>
      <c r="O264" s="4">
        <f t="shared" ca="1" si="56"/>
        <v>9.6587250482936255</v>
      </c>
      <c r="P264" s="4">
        <f t="shared" ca="1" si="57"/>
        <v>4.8293625241468128</v>
      </c>
      <c r="Q264" s="4">
        <f t="shared" ca="1" si="58"/>
        <v>1.9317450096587252</v>
      </c>
      <c r="R264" s="4">
        <f t="shared" ca="1" si="59"/>
        <v>2.897617514488088</v>
      </c>
      <c r="S264" s="5">
        <f t="shared" si="61"/>
        <v>0.2</v>
      </c>
      <c r="T264" s="5">
        <f t="shared" si="60"/>
        <v>0.6</v>
      </c>
    </row>
    <row r="265" spans="1:20" x14ac:dyDescent="0.25">
      <c r="A265" t="str">
        <f>VLOOKUP(B265,kommun_VC!$L:$O,2,FALSE)</f>
        <v>589 Vitala vårdcentral Vetlanda</v>
      </c>
      <c r="B265">
        <f t="shared" si="53"/>
        <v>589</v>
      </c>
      <c r="C265" t="s">
        <v>55</v>
      </c>
      <c r="D265">
        <v>2018</v>
      </c>
      <c r="E265">
        <v>276</v>
      </c>
      <c r="F265">
        <v>39</v>
      </c>
      <c r="G265">
        <v>14</v>
      </c>
      <c r="H265">
        <v>5</v>
      </c>
      <c r="I265">
        <v>5</v>
      </c>
      <c r="J265">
        <v>1</v>
      </c>
      <c r="K265" t="str">
        <f>VLOOKUP(B265,kommun_VC!$L$2:$O$55,4,FALSE)</f>
        <v>Höglandet</v>
      </c>
      <c r="L265">
        <f t="shared" si="54"/>
        <v>8</v>
      </c>
      <c r="M265">
        <f>VLOOKUP(B265,listing65!$B$2:$K$60,2,FALSE)</f>
        <v>39</v>
      </c>
      <c r="N265" s="23">
        <f t="shared" ca="1" si="55"/>
        <v>1077.75</v>
      </c>
      <c r="O265" s="4">
        <f t="shared" ca="1" si="56"/>
        <v>12.990025516121548</v>
      </c>
      <c r="P265" s="4">
        <f t="shared" ca="1" si="57"/>
        <v>4.6392948271862675</v>
      </c>
      <c r="Q265" s="4">
        <f t="shared" ca="1" si="58"/>
        <v>4.6392948271862675</v>
      </c>
      <c r="R265" s="4">
        <f t="shared" ca="1" si="59"/>
        <v>0.92785896543725355</v>
      </c>
      <c r="S265" s="5">
        <f t="shared" si="61"/>
        <v>0.35714285714285715</v>
      </c>
      <c r="T265" s="5">
        <f t="shared" si="60"/>
        <v>0.2</v>
      </c>
    </row>
    <row r="266" spans="1:20" x14ac:dyDescent="0.25">
      <c r="A266" t="str">
        <f>VLOOKUP(B266,kommun_VC!$L:$O,2,FALSE)</f>
        <v>589 Vitala vårdcentral Vetlanda</v>
      </c>
      <c r="B266" s="45">
        <f t="shared" si="53"/>
        <v>589</v>
      </c>
      <c r="C266" t="s">
        <v>55</v>
      </c>
      <c r="D266">
        <v>2019</v>
      </c>
      <c r="E266">
        <v>270</v>
      </c>
      <c r="F266">
        <v>19</v>
      </c>
      <c r="G266">
        <v>11</v>
      </c>
      <c r="H266">
        <v>2</v>
      </c>
      <c r="I266">
        <v>1</v>
      </c>
      <c r="J266">
        <v>0</v>
      </c>
      <c r="K266" t="str">
        <f>VLOOKUP(B266,kommun_VC!$L$2:$O$55,4,FALSE)</f>
        <v>Höglandet</v>
      </c>
      <c r="L266">
        <f t="shared" si="54"/>
        <v>9</v>
      </c>
      <c r="M266">
        <f>VLOOKUP(B266,listing65!$B$2:$K$60,2,FALSE)</f>
        <v>39</v>
      </c>
      <c r="N266" s="23">
        <f t="shared" ca="1" si="55"/>
        <v>1150</v>
      </c>
      <c r="O266" s="4">
        <f t="shared" ca="1" si="56"/>
        <v>9.5652173913043477</v>
      </c>
      <c r="P266" s="4">
        <f t="shared" ca="1" si="57"/>
        <v>1.7391304347826089</v>
      </c>
      <c r="Q266" s="4">
        <f t="shared" ca="1" si="58"/>
        <v>0.86956521739130443</v>
      </c>
      <c r="R266" s="4">
        <f t="shared" ca="1" si="59"/>
        <v>0</v>
      </c>
      <c r="S266" s="5">
        <f t="shared" si="61"/>
        <v>9.0909090909090912E-2</v>
      </c>
      <c r="T266" s="5">
        <f t="shared" si="60"/>
        <v>0</v>
      </c>
    </row>
    <row r="267" spans="1:20" x14ac:dyDescent="0.25">
      <c r="A267" t="str">
        <f>VLOOKUP(B267,kommun_VC!$L:$O,2,FALSE)</f>
        <v>589 Vitala vårdcentral Vetlanda</v>
      </c>
      <c r="B267">
        <f t="shared" si="53"/>
        <v>589</v>
      </c>
      <c r="C267" t="s">
        <v>55</v>
      </c>
      <c r="D267">
        <v>2020</v>
      </c>
      <c r="E267">
        <v>279</v>
      </c>
      <c r="F267">
        <v>37</v>
      </c>
      <c r="G267">
        <v>5</v>
      </c>
      <c r="H267">
        <v>7</v>
      </c>
      <c r="I267">
        <v>1</v>
      </c>
      <c r="J267">
        <v>3</v>
      </c>
      <c r="K267" t="str">
        <f>VLOOKUP(B267,kommun_VC!$L$2:$O$55,4,FALSE)</f>
        <v>Höglandet</v>
      </c>
      <c r="L267">
        <f t="shared" si="54"/>
        <v>10</v>
      </c>
      <c r="M267">
        <f>VLOOKUP(B267,listing65!$B$2:$K$60,2,FALSE)</f>
        <v>39</v>
      </c>
      <c r="N267" s="23">
        <f t="shared" ca="1" si="55"/>
        <v>1172.75</v>
      </c>
      <c r="O267" s="4">
        <f t="shared" ca="1" si="56"/>
        <v>4.2634832658281816</v>
      </c>
      <c r="P267" s="4">
        <f t="shared" ca="1" si="57"/>
        <v>5.9688765721594539</v>
      </c>
      <c r="Q267" s="4">
        <f t="shared" ca="1" si="58"/>
        <v>0.85269665316563625</v>
      </c>
      <c r="R267" s="4">
        <f t="shared" ca="1" si="59"/>
        <v>2.5580899594969089</v>
      </c>
      <c r="S267" s="5">
        <f t="shared" si="61"/>
        <v>0.2</v>
      </c>
      <c r="T267" s="5">
        <f t="shared" si="60"/>
        <v>0.42857142857142855</v>
      </c>
    </row>
    <row r="268" spans="1:20" x14ac:dyDescent="0.25">
      <c r="A268" t="str">
        <f>VLOOKUP(B268,kommun_VC!$L:$O,2,FALSE)</f>
        <v>590 Vårdcentralen Aroma</v>
      </c>
      <c r="B268" s="45">
        <f t="shared" si="53"/>
        <v>590</v>
      </c>
      <c r="C268" t="s">
        <v>44</v>
      </c>
      <c r="D268">
        <v>2014</v>
      </c>
      <c r="E268">
        <v>584</v>
      </c>
      <c r="F268">
        <v>82</v>
      </c>
      <c r="G268">
        <v>21</v>
      </c>
      <c r="H268">
        <v>16</v>
      </c>
      <c r="I268">
        <v>7</v>
      </c>
      <c r="J268">
        <v>5</v>
      </c>
      <c r="K268" t="str">
        <f>VLOOKUP(B268,kommun_VC!$L$2:$O$55,4,FALSE)</f>
        <v>Höglandet</v>
      </c>
      <c r="L268">
        <f t="shared" si="54"/>
        <v>4</v>
      </c>
      <c r="M268">
        <f>VLOOKUP(B268,listing65!$B$2:$K$60,2,FALSE)</f>
        <v>40</v>
      </c>
      <c r="N268" s="23">
        <f t="shared" ca="1" si="55"/>
        <v>1533.9166666666667</v>
      </c>
      <c r="O268" s="4">
        <f t="shared" ca="1" si="56"/>
        <v>13.690443852882055</v>
      </c>
      <c r="P268" s="4">
        <f t="shared" ca="1" si="57"/>
        <v>10.430814364100613</v>
      </c>
      <c r="Q268" s="4">
        <f t="shared" ca="1" si="58"/>
        <v>4.563481284294018</v>
      </c>
      <c r="R268" s="4">
        <f t="shared" ca="1" si="59"/>
        <v>3.2596294887814414</v>
      </c>
      <c r="S268" s="5">
        <f t="shared" si="61"/>
        <v>0.33333333333333331</v>
      </c>
      <c r="T268" s="5">
        <f t="shared" si="60"/>
        <v>0.3125</v>
      </c>
    </row>
    <row r="269" spans="1:20" x14ac:dyDescent="0.25">
      <c r="A269" t="str">
        <f>VLOOKUP(B269,kommun_VC!$L:$O,2,FALSE)</f>
        <v>590 Vårdcentralen Aroma</v>
      </c>
      <c r="B269">
        <f t="shared" si="53"/>
        <v>590</v>
      </c>
      <c r="C269" t="s">
        <v>44</v>
      </c>
      <c r="D269">
        <v>2015</v>
      </c>
      <c r="E269">
        <v>556</v>
      </c>
      <c r="F269">
        <v>48</v>
      </c>
      <c r="G269">
        <v>13</v>
      </c>
      <c r="H269">
        <v>20</v>
      </c>
      <c r="I269">
        <v>2</v>
      </c>
      <c r="J269">
        <v>3</v>
      </c>
      <c r="K269" t="str">
        <f>VLOOKUP(B269,kommun_VC!$L$2:$O$55,4,FALSE)</f>
        <v>Höglandet</v>
      </c>
      <c r="L269">
        <f t="shared" si="54"/>
        <v>5</v>
      </c>
      <c r="M269">
        <f>VLOOKUP(B269,listing65!$B$2:$K$60,2,FALSE)</f>
        <v>40</v>
      </c>
      <c r="N269" s="23">
        <f t="shared" ca="1" si="55"/>
        <v>1608.8333333333333</v>
      </c>
      <c r="O269" s="4">
        <f t="shared" ca="1" si="56"/>
        <v>8.080389516212577</v>
      </c>
      <c r="P269" s="4">
        <f t="shared" ca="1" si="57"/>
        <v>12.431368486480887</v>
      </c>
      <c r="Q269" s="4">
        <f t="shared" ca="1" si="58"/>
        <v>1.2431368486480887</v>
      </c>
      <c r="R269" s="4">
        <f t="shared" ca="1" si="59"/>
        <v>1.8647052729721332</v>
      </c>
      <c r="S269" s="5">
        <f t="shared" si="61"/>
        <v>0.15384615384615385</v>
      </c>
      <c r="T269" s="5">
        <f t="shared" si="60"/>
        <v>0.15</v>
      </c>
    </row>
    <row r="270" spans="1:20" x14ac:dyDescent="0.25">
      <c r="A270" t="str">
        <f>VLOOKUP(B270,kommun_VC!$L:$O,2,FALSE)</f>
        <v>590 Vårdcentralen Aroma</v>
      </c>
      <c r="B270" s="45">
        <f t="shared" si="53"/>
        <v>590</v>
      </c>
      <c r="C270" t="s">
        <v>44</v>
      </c>
      <c r="D270">
        <v>2016</v>
      </c>
      <c r="E270">
        <v>548</v>
      </c>
      <c r="F270">
        <v>64</v>
      </c>
      <c r="G270">
        <v>15</v>
      </c>
      <c r="H270">
        <v>22</v>
      </c>
      <c r="I270">
        <v>1</v>
      </c>
      <c r="J270">
        <v>5</v>
      </c>
      <c r="K270" t="str">
        <f>VLOOKUP(B270,kommun_VC!$L$2:$O$55,4,FALSE)</f>
        <v>Höglandet</v>
      </c>
      <c r="L270">
        <f t="shared" si="54"/>
        <v>6</v>
      </c>
      <c r="M270">
        <f>VLOOKUP(B270,listing65!$B$2:$K$60,2,FALSE)</f>
        <v>40</v>
      </c>
      <c r="N270" s="23">
        <f t="shared" ca="1" si="55"/>
        <v>1710.0833333333333</v>
      </c>
      <c r="O270" s="4">
        <f t="shared" ca="1" si="56"/>
        <v>8.7715023634325817</v>
      </c>
      <c r="P270" s="4">
        <f t="shared" ca="1" si="57"/>
        <v>12.864870133034454</v>
      </c>
      <c r="Q270" s="4">
        <f t="shared" ca="1" si="58"/>
        <v>0.58476682422883874</v>
      </c>
      <c r="R270" s="4">
        <f t="shared" ca="1" si="59"/>
        <v>2.9238341211441936</v>
      </c>
      <c r="S270" s="5">
        <f t="shared" si="61"/>
        <v>6.6666666666666666E-2</v>
      </c>
      <c r="T270" s="5">
        <f t="shared" si="60"/>
        <v>0.22727272727272727</v>
      </c>
    </row>
    <row r="271" spans="1:20" x14ac:dyDescent="0.25">
      <c r="A271" t="str">
        <f>VLOOKUP(B271,kommun_VC!$L:$O,2,FALSE)</f>
        <v>590 Vårdcentralen Aroma</v>
      </c>
      <c r="B271">
        <f t="shared" si="53"/>
        <v>590</v>
      </c>
      <c r="C271" t="s">
        <v>44</v>
      </c>
      <c r="D271">
        <v>2017</v>
      </c>
      <c r="E271">
        <v>642</v>
      </c>
      <c r="F271">
        <v>83</v>
      </c>
      <c r="G271">
        <v>28</v>
      </c>
      <c r="H271">
        <v>18</v>
      </c>
      <c r="I271">
        <v>4</v>
      </c>
      <c r="J271">
        <v>5</v>
      </c>
      <c r="K271" t="str">
        <f>VLOOKUP(B271,kommun_VC!$L$2:$O$55,4,FALSE)</f>
        <v>Höglandet</v>
      </c>
      <c r="L271">
        <f t="shared" si="54"/>
        <v>7</v>
      </c>
      <c r="M271">
        <f>VLOOKUP(B271,listing65!$B$2:$K$60,2,FALSE)</f>
        <v>40</v>
      </c>
      <c r="N271" s="23">
        <f t="shared" ca="1" si="55"/>
        <v>1865.3333333333333</v>
      </c>
      <c r="O271" s="4">
        <f t="shared" ca="1" si="56"/>
        <v>15.010721944245891</v>
      </c>
      <c r="P271" s="4">
        <f t="shared" ca="1" si="57"/>
        <v>9.6497498213009294</v>
      </c>
      <c r="Q271" s="4">
        <f t="shared" ca="1" si="58"/>
        <v>2.1443888491779846</v>
      </c>
      <c r="R271" s="4">
        <f t="shared" ca="1" si="59"/>
        <v>2.6804860614724806</v>
      </c>
      <c r="S271" s="5">
        <f t="shared" si="61"/>
        <v>0.14285714285714285</v>
      </c>
      <c r="T271" s="5">
        <f t="shared" si="60"/>
        <v>0.27777777777777779</v>
      </c>
    </row>
    <row r="272" spans="1:20" x14ac:dyDescent="0.25">
      <c r="A272" t="str">
        <f>VLOOKUP(B272,kommun_VC!$L:$O,2,FALSE)</f>
        <v>590 Vårdcentralen Aroma</v>
      </c>
      <c r="B272" s="45">
        <f t="shared" si="53"/>
        <v>590</v>
      </c>
      <c r="C272" t="s">
        <v>44</v>
      </c>
      <c r="D272">
        <v>2018</v>
      </c>
      <c r="E272">
        <v>580</v>
      </c>
      <c r="F272">
        <v>77</v>
      </c>
      <c r="G272">
        <v>21</v>
      </c>
      <c r="H272">
        <v>13</v>
      </c>
      <c r="I272">
        <v>4</v>
      </c>
      <c r="J272">
        <v>2</v>
      </c>
      <c r="K272" t="str">
        <f>VLOOKUP(B272,kommun_VC!$L$2:$O$55,4,FALSE)</f>
        <v>Höglandet</v>
      </c>
      <c r="L272">
        <f t="shared" si="54"/>
        <v>8</v>
      </c>
      <c r="M272">
        <f>VLOOKUP(B272,listing65!$B$2:$K$60,2,FALSE)</f>
        <v>40</v>
      </c>
      <c r="N272" s="23">
        <f t="shared" ca="1" si="55"/>
        <v>1982.5833333333333</v>
      </c>
      <c r="O272" s="4">
        <f t="shared" ca="1" si="56"/>
        <v>10.592240763313859</v>
      </c>
      <c r="P272" s="4">
        <f t="shared" ca="1" si="57"/>
        <v>6.5571014249085788</v>
      </c>
      <c r="Q272" s="4">
        <f t="shared" ca="1" si="58"/>
        <v>2.0175696692026399</v>
      </c>
      <c r="R272" s="4">
        <f t="shared" ca="1" si="59"/>
        <v>1.00878483460132</v>
      </c>
      <c r="S272" s="5">
        <f t="shared" si="61"/>
        <v>0.19047619047619047</v>
      </c>
      <c r="T272" s="5">
        <f t="shared" si="60"/>
        <v>0.15384615384615385</v>
      </c>
    </row>
    <row r="273" spans="1:20" x14ac:dyDescent="0.25">
      <c r="A273" t="str">
        <f>VLOOKUP(B273,kommun_VC!$L:$O,2,FALSE)</f>
        <v>590 Vårdcentralen Aroma</v>
      </c>
      <c r="B273">
        <f t="shared" si="53"/>
        <v>590</v>
      </c>
      <c r="C273" t="s">
        <v>44</v>
      </c>
      <c r="D273">
        <v>2019</v>
      </c>
      <c r="E273">
        <v>667</v>
      </c>
      <c r="F273">
        <v>99</v>
      </c>
      <c r="G273">
        <v>31</v>
      </c>
      <c r="H273">
        <v>7</v>
      </c>
      <c r="I273">
        <v>8</v>
      </c>
      <c r="J273">
        <v>2</v>
      </c>
      <c r="K273" t="str">
        <f>VLOOKUP(B273,kommun_VC!$L$2:$O$55,4,FALSE)</f>
        <v>Höglandet</v>
      </c>
      <c r="L273">
        <f t="shared" si="54"/>
        <v>9</v>
      </c>
      <c r="M273">
        <f>VLOOKUP(B273,listing65!$B$2:$K$60,2,FALSE)</f>
        <v>40</v>
      </c>
      <c r="N273" s="23">
        <f t="shared" ca="1" si="55"/>
        <v>2074.75</v>
      </c>
      <c r="O273" s="4">
        <f t="shared" ca="1" si="56"/>
        <v>14.941559224002892</v>
      </c>
      <c r="P273" s="4">
        <f t="shared" ca="1" si="57"/>
        <v>3.373900469936137</v>
      </c>
      <c r="Q273" s="4">
        <f t="shared" ca="1" si="58"/>
        <v>3.8558862513555852</v>
      </c>
      <c r="R273" s="4">
        <f t="shared" ca="1" si="59"/>
        <v>0.96397156283889629</v>
      </c>
      <c r="S273" s="5">
        <f t="shared" si="61"/>
        <v>0.25806451612903225</v>
      </c>
      <c r="T273" s="5">
        <f t="shared" si="60"/>
        <v>0.2857142857142857</v>
      </c>
    </row>
    <row r="274" spans="1:20" x14ac:dyDescent="0.25">
      <c r="A274" t="str">
        <f>VLOOKUP(B274,kommun_VC!$L:$O,2,FALSE)</f>
        <v>590 Vårdcentralen Aroma</v>
      </c>
      <c r="B274" s="45">
        <f t="shared" si="53"/>
        <v>590</v>
      </c>
      <c r="C274" t="s">
        <v>44</v>
      </c>
      <c r="D274">
        <v>2020</v>
      </c>
      <c r="E274">
        <v>530</v>
      </c>
      <c r="F274">
        <v>70</v>
      </c>
      <c r="G274">
        <v>25</v>
      </c>
      <c r="H274">
        <v>9</v>
      </c>
      <c r="I274">
        <v>8</v>
      </c>
      <c r="J274">
        <v>2</v>
      </c>
      <c r="K274" t="str">
        <f>VLOOKUP(B274,kommun_VC!$L$2:$O$55,4,FALSE)</f>
        <v>Höglandet</v>
      </c>
      <c r="L274">
        <f t="shared" si="54"/>
        <v>10</v>
      </c>
      <c r="M274">
        <f>VLOOKUP(B274,listing65!$B$2:$K$60,2,FALSE)</f>
        <v>40</v>
      </c>
      <c r="N274" s="23">
        <f t="shared" ca="1" si="55"/>
        <v>2132.5</v>
      </c>
      <c r="O274" s="4">
        <f t="shared" ca="1" si="56"/>
        <v>11.723329425556859</v>
      </c>
      <c r="P274" s="4">
        <f t="shared" ca="1" si="57"/>
        <v>4.2203985932004686</v>
      </c>
      <c r="Q274" s="4">
        <f t="shared" ca="1" si="58"/>
        <v>3.7514654161781946</v>
      </c>
      <c r="R274" s="4">
        <f t="shared" ca="1" si="59"/>
        <v>0.93786635404454866</v>
      </c>
      <c r="S274" s="5">
        <f t="shared" si="61"/>
        <v>0.32</v>
      </c>
      <c r="T274" s="5">
        <f t="shared" si="60"/>
        <v>0.22222222222222221</v>
      </c>
    </row>
    <row r="275" spans="1:20" x14ac:dyDescent="0.25">
      <c r="A275" t="str">
        <f>VLOOKUP(B275,kommun_VC!$L:$O,2,FALSE)</f>
        <v>591 Apladalen vårdcentral Värnamo</v>
      </c>
      <c r="B275">
        <f t="shared" si="53"/>
        <v>591</v>
      </c>
      <c r="C275" t="s">
        <v>56</v>
      </c>
      <c r="D275">
        <v>2014</v>
      </c>
      <c r="E275">
        <v>254</v>
      </c>
      <c r="F275">
        <v>28</v>
      </c>
      <c r="G275">
        <v>7</v>
      </c>
      <c r="H275">
        <v>3</v>
      </c>
      <c r="I275">
        <v>0</v>
      </c>
      <c r="J275">
        <v>0</v>
      </c>
      <c r="K275" t="str">
        <f>VLOOKUP(B275,kommun_VC!$L$2:$O$55,4,FALSE)</f>
        <v>Värnamoområdet</v>
      </c>
      <c r="L275">
        <f t="shared" si="54"/>
        <v>4</v>
      </c>
      <c r="M275">
        <f>VLOOKUP(B275,listing65!$B$2:$K$60,2,FALSE)</f>
        <v>41</v>
      </c>
      <c r="N275" s="23">
        <f t="shared" ca="1" si="55"/>
        <v>625.75</v>
      </c>
      <c r="O275" s="4">
        <f t="shared" ca="1" si="56"/>
        <v>11.186576108669597</v>
      </c>
      <c r="P275" s="4">
        <f t="shared" ca="1" si="57"/>
        <v>4.7942469037155409</v>
      </c>
      <c r="Q275" s="4">
        <f t="shared" ca="1" si="58"/>
        <v>0</v>
      </c>
      <c r="R275" s="4">
        <f t="shared" ca="1" si="59"/>
        <v>0</v>
      </c>
      <c r="S275" s="5">
        <f t="shared" si="61"/>
        <v>0</v>
      </c>
      <c r="T275" s="5">
        <f t="shared" si="60"/>
        <v>0</v>
      </c>
    </row>
    <row r="276" spans="1:20" x14ac:dyDescent="0.25">
      <c r="A276" t="str">
        <f>VLOOKUP(B276,kommun_VC!$L:$O,2,FALSE)</f>
        <v>591 Apladalen vårdcentral Värnamo</v>
      </c>
      <c r="B276" s="45">
        <f t="shared" si="53"/>
        <v>591</v>
      </c>
      <c r="C276" t="s">
        <v>56</v>
      </c>
      <c r="D276">
        <v>2015</v>
      </c>
      <c r="E276">
        <v>328</v>
      </c>
      <c r="F276">
        <v>45</v>
      </c>
      <c r="G276">
        <v>4</v>
      </c>
      <c r="H276">
        <v>2</v>
      </c>
      <c r="I276">
        <v>1</v>
      </c>
      <c r="J276">
        <v>0</v>
      </c>
      <c r="K276" t="str">
        <f>VLOOKUP(B276,kommun_VC!$L$2:$O$55,4,FALSE)</f>
        <v>Värnamoområdet</v>
      </c>
      <c r="L276">
        <f t="shared" si="54"/>
        <v>5</v>
      </c>
      <c r="M276">
        <f>VLOOKUP(B276,listing65!$B$2:$K$60,2,FALSE)</f>
        <v>41</v>
      </c>
      <c r="N276" s="23">
        <f t="shared" ca="1" si="55"/>
        <v>947.33333333333337</v>
      </c>
      <c r="O276" s="4">
        <f t="shared" ca="1" si="56"/>
        <v>4.2223786066150604</v>
      </c>
      <c r="P276" s="4">
        <f t="shared" ca="1" si="57"/>
        <v>2.1111893033075302</v>
      </c>
      <c r="Q276" s="4">
        <f t="shared" ca="1" si="58"/>
        <v>1.0555946516537651</v>
      </c>
      <c r="R276" s="4">
        <f t="shared" ca="1" si="59"/>
        <v>0</v>
      </c>
      <c r="S276" s="5">
        <f t="shared" si="61"/>
        <v>0.25</v>
      </c>
      <c r="T276" s="5">
        <f t="shared" si="60"/>
        <v>0</v>
      </c>
    </row>
    <row r="277" spans="1:20" x14ac:dyDescent="0.25">
      <c r="A277" t="str">
        <f>VLOOKUP(B277,kommun_VC!$L:$O,2,FALSE)</f>
        <v>591 Apladalen vårdcentral Värnamo</v>
      </c>
      <c r="B277">
        <f t="shared" si="53"/>
        <v>591</v>
      </c>
      <c r="C277" t="s">
        <v>56</v>
      </c>
      <c r="D277">
        <v>2016</v>
      </c>
      <c r="E277">
        <v>633</v>
      </c>
      <c r="F277">
        <v>96</v>
      </c>
      <c r="G277">
        <v>21</v>
      </c>
      <c r="H277">
        <v>8</v>
      </c>
      <c r="I277">
        <v>6</v>
      </c>
      <c r="J277">
        <v>3</v>
      </c>
      <c r="K277" t="str">
        <f>VLOOKUP(B277,kommun_VC!$L$2:$O$55,4,FALSE)</f>
        <v>Värnamoområdet</v>
      </c>
      <c r="L277">
        <f t="shared" si="54"/>
        <v>6</v>
      </c>
      <c r="M277">
        <f>VLOOKUP(B277,listing65!$B$2:$K$60,2,FALSE)</f>
        <v>41</v>
      </c>
      <c r="N277" s="23">
        <f t="shared" ca="1" si="55"/>
        <v>1796.4166666666667</v>
      </c>
      <c r="O277" s="4">
        <f t="shared" ca="1" si="56"/>
        <v>11.6899383031034</v>
      </c>
      <c r="P277" s="4">
        <f t="shared" ca="1" si="57"/>
        <v>4.4533098297536764</v>
      </c>
      <c r="Q277" s="4">
        <f t="shared" ca="1" si="58"/>
        <v>3.3399823723152573</v>
      </c>
      <c r="R277" s="4">
        <f t="shared" ca="1" si="59"/>
        <v>1.6699911861576286</v>
      </c>
      <c r="S277" s="5">
        <f t="shared" si="61"/>
        <v>0.2857142857142857</v>
      </c>
      <c r="T277" s="5">
        <f t="shared" si="60"/>
        <v>0.375</v>
      </c>
    </row>
    <row r="278" spans="1:20" x14ac:dyDescent="0.25">
      <c r="A278" t="str">
        <f>VLOOKUP(B278,kommun_VC!$L:$O,2,FALSE)</f>
        <v>591 Apladalen vårdcentral Värnamo</v>
      </c>
      <c r="B278" s="45">
        <f t="shared" si="53"/>
        <v>591</v>
      </c>
      <c r="C278" t="s">
        <v>56</v>
      </c>
      <c r="D278">
        <v>2017</v>
      </c>
      <c r="E278">
        <v>574</v>
      </c>
      <c r="F278">
        <v>73</v>
      </c>
      <c r="G278">
        <v>25</v>
      </c>
      <c r="H278">
        <v>3</v>
      </c>
      <c r="I278">
        <v>4</v>
      </c>
      <c r="J278">
        <v>1</v>
      </c>
      <c r="K278" t="str">
        <f>VLOOKUP(B278,kommun_VC!$L$2:$O$55,4,FALSE)</f>
        <v>Värnamoområdet</v>
      </c>
      <c r="L278">
        <f t="shared" si="54"/>
        <v>7</v>
      </c>
      <c r="M278">
        <f>VLOOKUP(B278,listing65!$B$2:$K$60,2,FALSE)</f>
        <v>41</v>
      </c>
      <c r="N278" s="23">
        <f t="shared" ca="1" si="55"/>
        <v>1810.6666666666667</v>
      </c>
      <c r="O278" s="4">
        <f t="shared" ca="1" si="56"/>
        <v>13.807069219440352</v>
      </c>
      <c r="P278" s="4">
        <f t="shared" ca="1" si="57"/>
        <v>1.6568483063328423</v>
      </c>
      <c r="Q278" s="4">
        <f t="shared" ca="1" si="58"/>
        <v>2.2091310751104567</v>
      </c>
      <c r="R278" s="4">
        <f t="shared" ca="1" si="59"/>
        <v>0.55228276877761417</v>
      </c>
      <c r="S278" s="5">
        <f t="shared" si="61"/>
        <v>0.16</v>
      </c>
      <c r="T278" s="5">
        <f t="shared" si="60"/>
        <v>0.33333333333333331</v>
      </c>
    </row>
    <row r="279" spans="1:20" x14ac:dyDescent="0.25">
      <c r="A279" t="str">
        <f>VLOOKUP(B279,kommun_VC!$L:$O,2,FALSE)</f>
        <v>591 Apladalen vårdcentral Värnamo</v>
      </c>
      <c r="B279">
        <f t="shared" si="53"/>
        <v>591</v>
      </c>
      <c r="C279" t="s">
        <v>56</v>
      </c>
      <c r="D279">
        <v>2018</v>
      </c>
      <c r="E279">
        <v>550</v>
      </c>
      <c r="F279">
        <v>78</v>
      </c>
      <c r="G279">
        <v>24</v>
      </c>
      <c r="H279">
        <v>4</v>
      </c>
      <c r="I279">
        <v>3</v>
      </c>
      <c r="J279">
        <v>0</v>
      </c>
      <c r="K279" t="str">
        <f>VLOOKUP(B279,kommun_VC!$L$2:$O$55,4,FALSE)</f>
        <v>Värnamoområdet</v>
      </c>
      <c r="L279">
        <f t="shared" si="54"/>
        <v>8</v>
      </c>
      <c r="M279">
        <f>VLOOKUP(B279,listing65!$B$2:$K$60,2,FALSE)</f>
        <v>41</v>
      </c>
      <c r="N279" s="23">
        <f t="shared" ca="1" si="55"/>
        <v>1841.9166666666667</v>
      </c>
      <c r="O279" s="4">
        <f t="shared" ca="1" si="56"/>
        <v>13.029905442700086</v>
      </c>
      <c r="P279" s="4">
        <f t="shared" ca="1" si="57"/>
        <v>2.171650907116681</v>
      </c>
      <c r="Q279" s="4">
        <f t="shared" ca="1" si="58"/>
        <v>1.6287381803375107</v>
      </c>
      <c r="R279" s="4">
        <f t="shared" ca="1" si="59"/>
        <v>0</v>
      </c>
      <c r="S279" s="5">
        <f t="shared" si="61"/>
        <v>0.125</v>
      </c>
      <c r="T279" s="5">
        <f t="shared" si="60"/>
        <v>0</v>
      </c>
    </row>
    <row r="280" spans="1:20" x14ac:dyDescent="0.25">
      <c r="A280" t="str">
        <f>VLOOKUP(B280,kommun_VC!$L:$O,2,FALSE)</f>
        <v>591 Apladalen vårdcentral Värnamo</v>
      </c>
      <c r="B280" s="45">
        <f t="shared" si="53"/>
        <v>591</v>
      </c>
      <c r="C280" t="s">
        <v>56</v>
      </c>
      <c r="D280">
        <v>2019</v>
      </c>
      <c r="E280">
        <v>518</v>
      </c>
      <c r="F280">
        <v>55</v>
      </c>
      <c r="G280">
        <v>15</v>
      </c>
      <c r="H280">
        <v>1</v>
      </c>
      <c r="I280">
        <v>2</v>
      </c>
      <c r="J280">
        <v>0</v>
      </c>
      <c r="K280" t="str">
        <f>VLOOKUP(B280,kommun_VC!$L$2:$O$55,4,FALSE)</f>
        <v>Värnamoområdet</v>
      </c>
      <c r="L280">
        <f t="shared" si="54"/>
        <v>9</v>
      </c>
      <c r="M280">
        <f>VLOOKUP(B280,listing65!$B$2:$K$60,2,FALSE)</f>
        <v>41</v>
      </c>
      <c r="N280" s="23">
        <f t="shared" ca="1" si="55"/>
        <v>1862.8333333333333</v>
      </c>
      <c r="O280" s="4">
        <f t="shared" ca="1" si="56"/>
        <v>8.0522501565715299</v>
      </c>
      <c r="P280" s="4">
        <f t="shared" ca="1" si="57"/>
        <v>0.53681667710476866</v>
      </c>
      <c r="Q280" s="4">
        <f t="shared" ca="1" si="58"/>
        <v>1.0736333542095373</v>
      </c>
      <c r="R280" s="4">
        <f t="shared" ca="1" si="59"/>
        <v>0</v>
      </c>
      <c r="S280" s="5">
        <f t="shared" si="61"/>
        <v>0.13333333333333333</v>
      </c>
      <c r="T280" s="5">
        <f t="shared" si="60"/>
        <v>0</v>
      </c>
    </row>
    <row r="281" spans="1:20" x14ac:dyDescent="0.25">
      <c r="A281" t="str">
        <f>VLOOKUP(B281,kommun_VC!$L:$O,2,FALSE)</f>
        <v>591 Apladalen vårdcentral Värnamo</v>
      </c>
      <c r="B281">
        <f t="shared" si="53"/>
        <v>591</v>
      </c>
      <c r="C281" t="s">
        <v>56</v>
      </c>
      <c r="D281">
        <v>2020</v>
      </c>
      <c r="E281">
        <v>496</v>
      </c>
      <c r="F281">
        <v>66</v>
      </c>
      <c r="G281">
        <v>7</v>
      </c>
      <c r="H281">
        <v>5</v>
      </c>
      <c r="I281">
        <v>0</v>
      </c>
      <c r="J281">
        <v>1</v>
      </c>
      <c r="K281" t="str">
        <f>VLOOKUP(B281,kommun_VC!$L$2:$O$55,4,FALSE)</f>
        <v>Värnamoområdet</v>
      </c>
      <c r="L281">
        <f t="shared" si="54"/>
        <v>10</v>
      </c>
      <c r="M281">
        <f>VLOOKUP(B281,listing65!$B$2:$K$60,2,FALSE)</f>
        <v>41</v>
      </c>
      <c r="N281" s="23">
        <f t="shared" ca="1" si="55"/>
        <v>1896.3333333333333</v>
      </c>
      <c r="O281" s="4">
        <f t="shared" ca="1" si="56"/>
        <v>3.6913341536298123</v>
      </c>
      <c r="P281" s="4">
        <f t="shared" ca="1" si="57"/>
        <v>2.6366672525927228</v>
      </c>
      <c r="Q281" s="4">
        <f t="shared" ca="1" si="58"/>
        <v>0</v>
      </c>
      <c r="R281" s="4">
        <f t="shared" ca="1" si="59"/>
        <v>0.52733345051854463</v>
      </c>
      <c r="S281" s="5">
        <f t="shared" si="61"/>
        <v>0</v>
      </c>
      <c r="T281" s="5">
        <f t="shared" si="60"/>
        <v>0.2</v>
      </c>
    </row>
    <row r="282" spans="1:20" x14ac:dyDescent="0.25">
      <c r="A282" t="str">
        <f>VLOOKUP(B282,kommun_VC!$L:$O,2,FALSE)</f>
        <v>501 Hälsan 2 VC Jkp Bra Liv</v>
      </c>
      <c r="B282" s="45">
        <f t="shared" si="53"/>
        <v>501</v>
      </c>
      <c r="C282" s="46" t="s">
        <v>144</v>
      </c>
      <c r="D282" s="46">
        <v>2021</v>
      </c>
      <c r="E282" s="46">
        <v>676</v>
      </c>
      <c r="F282" s="46">
        <v>78</v>
      </c>
      <c r="G282" s="46">
        <v>21</v>
      </c>
      <c r="H282" s="46">
        <v>13</v>
      </c>
      <c r="I282" s="46">
        <v>3</v>
      </c>
      <c r="J282" s="46">
        <v>1</v>
      </c>
      <c r="K282" t="str">
        <f>VLOOKUP(B282,kommun_VC!$L$2:$O$55,4,FALSE)</f>
        <v>Jönköpingsområde</v>
      </c>
      <c r="L282">
        <f t="shared" ref="L282:L321" si="62">VLOOKUP(D282,$Z$2:$AB$10,3,FALSE)</f>
        <v>11</v>
      </c>
      <c r="M282">
        <f>VLOOKUP(B282,listing65!$B$2:$K$60,2,FALSE)</f>
        <v>2</v>
      </c>
      <c r="N282" s="23">
        <f t="shared" ref="N282:N321" ca="1" si="63">INDIRECT(ADDRESS(M282,L282,1,,"listing65"))</f>
        <v>2084.25</v>
      </c>
      <c r="O282" s="4">
        <f t="shared" ref="O282:O321" ca="1" si="64">G282/$N282*1000</f>
        <v>10.075566750629722</v>
      </c>
      <c r="P282" s="4">
        <f t="shared" ref="P282:P321" ca="1" si="65">H282/$N282*1000</f>
        <v>6.2372556075326857</v>
      </c>
      <c r="Q282" s="4">
        <f t="shared" ref="Q282:Q321" ca="1" si="66">I282/$N282*1000</f>
        <v>1.4393666786613888</v>
      </c>
      <c r="R282" s="4">
        <f t="shared" ref="R282:R321" ca="1" si="67">J282/$N282*1000</f>
        <v>0.47978889288712967</v>
      </c>
      <c r="S282" s="5">
        <f t="shared" si="61"/>
        <v>0.14285714285714285</v>
      </c>
      <c r="T282" s="5">
        <f t="shared" ref="T282:T321" si="68">IFERROR(J282/H282,"")</f>
        <v>7.6923076923076927E-2</v>
      </c>
    </row>
    <row r="283" spans="1:20" x14ac:dyDescent="0.25">
      <c r="A283" t="str">
        <f>VLOOKUP(B283,kommun_VC!$L:$O,2,FALSE)</f>
        <v>502 Rosenlund VC Jkp Bra Liv</v>
      </c>
      <c r="B283">
        <f t="shared" si="53"/>
        <v>502</v>
      </c>
      <c r="C283" s="46" t="s">
        <v>145</v>
      </c>
      <c r="D283" s="46">
        <v>2021</v>
      </c>
      <c r="E283" s="46">
        <v>691</v>
      </c>
      <c r="F283" s="46">
        <v>110</v>
      </c>
      <c r="G283" s="46">
        <v>27</v>
      </c>
      <c r="H283" s="46">
        <v>10</v>
      </c>
      <c r="I283" s="46">
        <v>4</v>
      </c>
      <c r="J283" s="46">
        <v>2</v>
      </c>
      <c r="K283" t="str">
        <f>VLOOKUP(B283,kommun_VC!$L$2:$O$55,4,FALSE)</f>
        <v>Jönköpingsområde</v>
      </c>
      <c r="L283">
        <f t="shared" si="62"/>
        <v>11</v>
      </c>
      <c r="M283">
        <f>VLOOKUP(B283,listing65!$B$2:$K$60,2,FALSE)</f>
        <v>3</v>
      </c>
      <c r="N283" s="23">
        <f t="shared" ca="1" si="63"/>
        <v>1998.1666666666667</v>
      </c>
      <c r="O283" s="4">
        <f t="shared" ca="1" si="64"/>
        <v>13.512386354157979</v>
      </c>
      <c r="P283" s="4">
        <f t="shared" ca="1" si="65"/>
        <v>5.0045875385770291</v>
      </c>
      <c r="Q283" s="4">
        <f t="shared" ca="1" si="66"/>
        <v>2.0018350154308115</v>
      </c>
      <c r="R283" s="4">
        <f t="shared" ca="1" si="67"/>
        <v>1.0009175077154058</v>
      </c>
      <c r="S283" s="5">
        <f t="shared" si="61"/>
        <v>0.14814814814814814</v>
      </c>
      <c r="T283" s="5">
        <f t="shared" si="68"/>
        <v>0.2</v>
      </c>
    </row>
    <row r="284" spans="1:20" x14ac:dyDescent="0.25">
      <c r="A284" t="str">
        <f>VLOOKUP(B284,kommun_VC!$L:$O,2,FALSE)</f>
        <v>503 Råslätt VC Jkp Bra Liv</v>
      </c>
      <c r="B284" s="45">
        <f t="shared" si="53"/>
        <v>503</v>
      </c>
      <c r="C284" s="46" t="s">
        <v>146</v>
      </c>
      <c r="D284" s="46">
        <v>2021</v>
      </c>
      <c r="E284" s="46">
        <v>731</v>
      </c>
      <c r="F284" s="46">
        <v>98</v>
      </c>
      <c r="G284" s="46">
        <v>34</v>
      </c>
      <c r="H284" s="46">
        <v>15</v>
      </c>
      <c r="I284" s="46">
        <v>10</v>
      </c>
      <c r="J284" s="46">
        <v>1</v>
      </c>
      <c r="K284" t="str">
        <f>VLOOKUP(B284,kommun_VC!$L$2:$O$55,4,FALSE)</f>
        <v>Jönköpingsområde</v>
      </c>
      <c r="L284">
        <f t="shared" si="62"/>
        <v>11</v>
      </c>
      <c r="M284">
        <f>VLOOKUP(B284,listing65!$B$2:$K$60,2,FALSE)</f>
        <v>4</v>
      </c>
      <c r="N284" s="23">
        <f t="shared" ca="1" si="63"/>
        <v>1862.75</v>
      </c>
      <c r="O284" s="4">
        <f t="shared" ca="1" si="64"/>
        <v>18.252583545832774</v>
      </c>
      <c r="P284" s="4">
        <f t="shared" ca="1" si="65"/>
        <v>8.0526103878674</v>
      </c>
      <c r="Q284" s="4">
        <f t="shared" ca="1" si="66"/>
        <v>5.3684069252449333</v>
      </c>
      <c r="R284" s="4">
        <f t="shared" ca="1" si="67"/>
        <v>0.5368406925244934</v>
      </c>
      <c r="S284" s="5">
        <f t="shared" si="61"/>
        <v>0.29411764705882354</v>
      </c>
      <c r="T284" s="5">
        <f t="shared" si="68"/>
        <v>6.6666666666666666E-2</v>
      </c>
    </row>
    <row r="285" spans="1:20" x14ac:dyDescent="0.25">
      <c r="A285" t="str">
        <f>VLOOKUP(B285,kommun_VC!$L:$O,2,FALSE)</f>
        <v>504 Kungshälsan VC Hva Bra Liv</v>
      </c>
      <c r="B285">
        <f t="shared" si="53"/>
        <v>504</v>
      </c>
      <c r="C285" s="46" t="s">
        <v>147</v>
      </c>
      <c r="D285" s="46">
        <v>2021</v>
      </c>
      <c r="E285" s="46">
        <v>678</v>
      </c>
      <c r="F285" s="46">
        <v>89</v>
      </c>
      <c r="G285" s="46">
        <v>29</v>
      </c>
      <c r="H285" s="46">
        <v>0</v>
      </c>
      <c r="I285" s="46">
        <v>3</v>
      </c>
      <c r="J285" s="46">
        <v>0</v>
      </c>
      <c r="K285" t="str">
        <f>VLOOKUP(B285,kommun_VC!$L$2:$O$55,4,FALSE)</f>
        <v>Jönköpingsområde</v>
      </c>
      <c r="L285">
        <f t="shared" si="62"/>
        <v>11</v>
      </c>
      <c r="M285">
        <f>VLOOKUP(B285,listing65!$B$2:$K$60,2,FALSE)</f>
        <v>5</v>
      </c>
      <c r="N285" s="23">
        <f t="shared" ca="1" si="63"/>
        <v>2005.75</v>
      </c>
      <c r="O285" s="4">
        <f t="shared" ca="1" si="64"/>
        <v>14.458432007977066</v>
      </c>
      <c r="P285" s="4">
        <f t="shared" ca="1" si="65"/>
        <v>0</v>
      </c>
      <c r="Q285" s="4">
        <f t="shared" ca="1" si="66"/>
        <v>1.4956998628941791</v>
      </c>
      <c r="R285" s="4">
        <f t="shared" ca="1" si="67"/>
        <v>0</v>
      </c>
      <c r="S285" s="5">
        <f t="shared" si="61"/>
        <v>0.10344827586206896</v>
      </c>
      <c r="T285" s="5" t="str">
        <f t="shared" si="68"/>
        <v/>
      </c>
    </row>
    <row r="286" spans="1:20" x14ac:dyDescent="0.25">
      <c r="A286" t="str">
        <f>VLOOKUP(B286,kommun_VC!$L:$O,2,FALSE)</f>
        <v>505 Hälsan 1 VC Jkp Bra Liv</v>
      </c>
      <c r="B286" s="45">
        <f t="shared" si="53"/>
        <v>505</v>
      </c>
      <c r="C286" s="46" t="s">
        <v>148</v>
      </c>
      <c r="D286" s="46">
        <v>2021</v>
      </c>
      <c r="E286" s="46">
        <v>764</v>
      </c>
      <c r="F286" s="46">
        <v>110</v>
      </c>
      <c r="G286" s="46">
        <v>33</v>
      </c>
      <c r="H286" s="46">
        <v>8</v>
      </c>
      <c r="I286" s="46">
        <v>8</v>
      </c>
      <c r="J286" s="46">
        <v>2</v>
      </c>
      <c r="K286" t="str">
        <f>VLOOKUP(B286,kommun_VC!$L$2:$O$55,4,FALSE)</f>
        <v>Jönköpingsområde</v>
      </c>
      <c r="L286">
        <f t="shared" si="62"/>
        <v>11</v>
      </c>
      <c r="M286">
        <f>VLOOKUP(B286,listing65!$B$2:$K$60,2,FALSE)</f>
        <v>6</v>
      </c>
      <c r="N286" s="23">
        <f t="shared" ca="1" si="63"/>
        <v>2157.1666666666665</v>
      </c>
      <c r="O286" s="4">
        <f t="shared" ca="1" si="64"/>
        <v>15.297844394653481</v>
      </c>
      <c r="P286" s="4">
        <f t="shared" ca="1" si="65"/>
        <v>3.7085683380978138</v>
      </c>
      <c r="Q286" s="4">
        <f t="shared" ca="1" si="66"/>
        <v>3.7085683380978138</v>
      </c>
      <c r="R286" s="4">
        <f t="shared" ca="1" si="67"/>
        <v>0.92714208452445346</v>
      </c>
      <c r="S286" s="5">
        <f t="shared" si="61"/>
        <v>0.24242424242424243</v>
      </c>
      <c r="T286" s="5">
        <f t="shared" si="68"/>
        <v>0.25</v>
      </c>
    </row>
    <row r="287" spans="1:20" x14ac:dyDescent="0.25">
      <c r="A287" t="str">
        <f>VLOOKUP(B287,kommun_VC!$L:$O,2,FALSE)</f>
        <v>507 Vetlanda VC Bra Liv</v>
      </c>
      <c r="B287">
        <f t="shared" si="53"/>
        <v>507</v>
      </c>
      <c r="C287" s="46" t="s">
        <v>149</v>
      </c>
      <c r="D287" s="46">
        <v>2021</v>
      </c>
      <c r="E287" s="46">
        <v>765</v>
      </c>
      <c r="F287" s="46">
        <v>111</v>
      </c>
      <c r="G287" s="46">
        <v>30</v>
      </c>
      <c r="H287" s="46">
        <v>12</v>
      </c>
      <c r="I287" s="46">
        <v>8</v>
      </c>
      <c r="J287" s="46">
        <v>3</v>
      </c>
      <c r="K287" t="str">
        <f>VLOOKUP(B287,kommun_VC!$L$2:$O$55,4,FALSE)</f>
        <v>Höglandet</v>
      </c>
      <c r="L287">
        <f t="shared" si="62"/>
        <v>11</v>
      </c>
      <c r="M287">
        <f>VLOOKUP(B287,listing65!$B$2:$K$60,2,FALSE)</f>
        <v>7</v>
      </c>
      <c r="N287" s="23">
        <f t="shared" ca="1" si="63"/>
        <v>2509.3333333333335</v>
      </c>
      <c r="O287" s="4">
        <f t="shared" ca="1" si="64"/>
        <v>11.955366631243358</v>
      </c>
      <c r="P287" s="4">
        <f t="shared" ca="1" si="65"/>
        <v>4.7821466524973424</v>
      </c>
      <c r="Q287" s="4">
        <f t="shared" ca="1" si="66"/>
        <v>3.1880977683315619</v>
      </c>
      <c r="R287" s="4">
        <f t="shared" ca="1" si="67"/>
        <v>1.1955366631243356</v>
      </c>
      <c r="S287" s="5">
        <f t="shared" si="61"/>
        <v>0.26666666666666666</v>
      </c>
      <c r="T287" s="5">
        <f t="shared" si="68"/>
        <v>0.25</v>
      </c>
    </row>
    <row r="288" spans="1:20" x14ac:dyDescent="0.25">
      <c r="A288" t="str">
        <f>VLOOKUP(B288,kommun_VC!$L:$O,2,FALSE)</f>
        <v>508 Tranås VC Bra Liv</v>
      </c>
      <c r="B288" s="45">
        <f t="shared" si="53"/>
        <v>508</v>
      </c>
      <c r="C288" s="46" t="s">
        <v>150</v>
      </c>
      <c r="D288" s="46">
        <v>2021</v>
      </c>
      <c r="E288" s="46">
        <v>1097</v>
      </c>
      <c r="F288" s="46">
        <v>140</v>
      </c>
      <c r="G288" s="46">
        <v>46</v>
      </c>
      <c r="H288" s="46">
        <v>27</v>
      </c>
      <c r="I288" s="46">
        <v>8</v>
      </c>
      <c r="J288" s="46">
        <v>8</v>
      </c>
      <c r="K288" t="str">
        <f>VLOOKUP(B288,kommun_VC!$L$2:$O$55,4,FALSE)</f>
        <v>Höglandet</v>
      </c>
      <c r="L288">
        <f t="shared" si="62"/>
        <v>11</v>
      </c>
      <c r="M288">
        <f>VLOOKUP(B288,listing65!$B$2:$K$60,2,FALSE)</f>
        <v>8</v>
      </c>
      <c r="N288" s="23">
        <f t="shared" ca="1" si="63"/>
        <v>3563.6666666666665</v>
      </c>
      <c r="O288" s="4">
        <f t="shared" ca="1" si="64"/>
        <v>12.908053502946403</v>
      </c>
      <c r="P288" s="4">
        <f t="shared" ca="1" si="65"/>
        <v>7.57646618651202</v>
      </c>
      <c r="Q288" s="4">
        <f t="shared" ca="1" si="66"/>
        <v>2.2448788700776356</v>
      </c>
      <c r="R288" s="4">
        <f t="shared" ca="1" si="67"/>
        <v>2.2448788700776356</v>
      </c>
      <c r="S288" s="5">
        <f t="shared" si="61"/>
        <v>0.17391304347826086</v>
      </c>
      <c r="T288" s="5">
        <f t="shared" si="68"/>
        <v>0.29629629629629628</v>
      </c>
    </row>
    <row r="289" spans="1:20" x14ac:dyDescent="0.25">
      <c r="A289" t="str">
        <f>VLOOKUP(B289,kommun_VC!$L:$O,2,FALSE)</f>
        <v>509 Sävsjö VC Bra Liv</v>
      </c>
      <c r="B289">
        <f t="shared" si="53"/>
        <v>509</v>
      </c>
      <c r="C289" s="46" t="s">
        <v>151</v>
      </c>
      <c r="D289" s="46">
        <v>2021</v>
      </c>
      <c r="E289" s="46">
        <v>966</v>
      </c>
      <c r="F289" s="46">
        <v>152</v>
      </c>
      <c r="G289" s="46">
        <v>42</v>
      </c>
      <c r="H289" s="46">
        <v>7</v>
      </c>
      <c r="I289" s="46">
        <v>5</v>
      </c>
      <c r="J289" s="46">
        <v>0</v>
      </c>
      <c r="K289" t="str">
        <f>VLOOKUP(B289,kommun_VC!$L$2:$O$55,4,FALSE)</f>
        <v>Höglandet</v>
      </c>
      <c r="L289">
        <f t="shared" si="62"/>
        <v>11</v>
      </c>
      <c r="M289">
        <f>VLOOKUP(B289,listing65!$B$2:$K$60,2,FALSE)</f>
        <v>9</v>
      </c>
      <c r="N289" s="23">
        <f t="shared" ca="1" si="63"/>
        <v>2723.25</v>
      </c>
      <c r="O289" s="4">
        <f t="shared" ca="1" si="64"/>
        <v>15.422748554117323</v>
      </c>
      <c r="P289" s="4">
        <f t="shared" ca="1" si="65"/>
        <v>2.5704580923528875</v>
      </c>
      <c r="Q289" s="4">
        <f t="shared" ca="1" si="66"/>
        <v>1.8360414945377765</v>
      </c>
      <c r="R289" s="4">
        <f t="shared" ca="1" si="67"/>
        <v>0</v>
      </c>
      <c r="S289" s="5">
        <f t="shared" si="61"/>
        <v>0.11904761904761904</v>
      </c>
      <c r="T289" s="5">
        <f t="shared" si="68"/>
        <v>0</v>
      </c>
    </row>
    <row r="290" spans="1:20" x14ac:dyDescent="0.25">
      <c r="A290" t="str">
        <f>VLOOKUP(B290,kommun_VC!$L:$O,2,FALSE)</f>
        <v>510 Eksjö VC Bra Liv</v>
      </c>
      <c r="B290" s="45">
        <f t="shared" si="53"/>
        <v>510</v>
      </c>
      <c r="C290" s="46" t="s">
        <v>152</v>
      </c>
      <c r="D290" s="46">
        <v>2021</v>
      </c>
      <c r="E290" s="46">
        <v>1463</v>
      </c>
      <c r="F290" s="46">
        <v>190</v>
      </c>
      <c r="G290" s="46">
        <v>44</v>
      </c>
      <c r="H290" s="46">
        <v>15</v>
      </c>
      <c r="I290" s="46">
        <v>6</v>
      </c>
      <c r="J290" s="46">
        <v>3</v>
      </c>
      <c r="K290" t="str">
        <f>VLOOKUP(B290,kommun_VC!$L$2:$O$55,4,FALSE)</f>
        <v>Höglandet</v>
      </c>
      <c r="L290">
        <f t="shared" si="62"/>
        <v>11</v>
      </c>
      <c r="M290">
        <f>VLOOKUP(B290,listing65!$B$2:$K$60,2,FALSE)</f>
        <v>10</v>
      </c>
      <c r="N290" s="23">
        <f t="shared" ca="1" si="63"/>
        <v>4573.583333333333</v>
      </c>
      <c r="O290" s="4">
        <f t="shared" ca="1" si="64"/>
        <v>9.6204653535703226</v>
      </c>
      <c r="P290" s="4">
        <f t="shared" ca="1" si="65"/>
        <v>3.2797040978080645</v>
      </c>
      <c r="Q290" s="4">
        <f t="shared" ca="1" si="66"/>
        <v>1.311881639123226</v>
      </c>
      <c r="R290" s="4">
        <f t="shared" ca="1" si="67"/>
        <v>0.65594081956161299</v>
      </c>
      <c r="S290" s="5">
        <f t="shared" si="61"/>
        <v>0.13636363636363635</v>
      </c>
      <c r="T290" s="5">
        <f t="shared" si="68"/>
        <v>0.2</v>
      </c>
    </row>
    <row r="291" spans="1:20" x14ac:dyDescent="0.25">
      <c r="A291" t="str">
        <f>VLOOKUP(B291,kommun_VC!$L:$O,2,FALSE)</f>
        <v>511 Nässjö VC Bra Liv</v>
      </c>
      <c r="B291">
        <f t="shared" si="53"/>
        <v>511</v>
      </c>
      <c r="C291" s="46" t="s">
        <v>153</v>
      </c>
      <c r="D291" s="46">
        <v>2021</v>
      </c>
      <c r="E291" s="46">
        <v>957</v>
      </c>
      <c r="F291" s="46">
        <v>120</v>
      </c>
      <c r="G291" s="46">
        <v>39</v>
      </c>
      <c r="H291" s="46">
        <v>24</v>
      </c>
      <c r="I291" s="46">
        <v>8</v>
      </c>
      <c r="J291" s="46">
        <v>8</v>
      </c>
      <c r="K291" t="str">
        <f>VLOOKUP(B291,kommun_VC!$L$2:$O$55,4,FALSE)</f>
        <v>Höglandet</v>
      </c>
      <c r="L291">
        <f t="shared" si="62"/>
        <v>11</v>
      </c>
      <c r="M291">
        <f>VLOOKUP(B291,listing65!$B$2:$K$60,2,FALSE)</f>
        <v>11</v>
      </c>
      <c r="N291" s="23">
        <f t="shared" ca="1" si="63"/>
        <v>2933.5</v>
      </c>
      <c r="O291" s="4">
        <f t="shared" ca="1" si="64"/>
        <v>13.29469916482018</v>
      </c>
      <c r="P291" s="4">
        <f t="shared" ca="1" si="65"/>
        <v>8.181353332197034</v>
      </c>
      <c r="Q291" s="4">
        <f t="shared" ca="1" si="66"/>
        <v>2.7271177773990112</v>
      </c>
      <c r="R291" s="4">
        <f t="shared" ca="1" si="67"/>
        <v>2.7271177773990112</v>
      </c>
      <c r="S291" s="5">
        <f t="shared" si="61"/>
        <v>0.20512820512820512</v>
      </c>
      <c r="T291" s="5">
        <f t="shared" si="68"/>
        <v>0.33333333333333331</v>
      </c>
    </row>
    <row r="292" spans="1:20" x14ac:dyDescent="0.25">
      <c r="A292" t="str">
        <f>VLOOKUP(B292,kommun_VC!$L:$O,2,FALSE)</f>
        <v>518 Tenhult VC Bra Liv</v>
      </c>
      <c r="B292" s="45">
        <f t="shared" si="53"/>
        <v>518</v>
      </c>
      <c r="C292" s="46" t="s">
        <v>154</v>
      </c>
      <c r="D292" s="46">
        <v>2021</v>
      </c>
      <c r="E292" s="46">
        <v>146</v>
      </c>
      <c r="F292" s="46">
        <v>14</v>
      </c>
      <c r="G292" s="46">
        <v>5</v>
      </c>
      <c r="H292" s="46">
        <v>4</v>
      </c>
      <c r="I292" s="46">
        <v>0</v>
      </c>
      <c r="J292" s="46">
        <v>0</v>
      </c>
      <c r="K292" t="str">
        <f>VLOOKUP(B292,kommun_VC!$L$2:$O$55,4,FALSE)</f>
        <v>Jönköpingsområde</v>
      </c>
      <c r="L292">
        <f t="shared" si="62"/>
        <v>11</v>
      </c>
      <c r="M292">
        <f>VLOOKUP(B292,listing65!$B$2:$K$60,2,FALSE)</f>
        <v>12</v>
      </c>
      <c r="N292" s="23">
        <f t="shared" ca="1" si="63"/>
        <v>529.83333333333337</v>
      </c>
      <c r="O292" s="4">
        <f t="shared" ca="1" si="64"/>
        <v>9.4369298521547655</v>
      </c>
      <c r="P292" s="4">
        <f t="shared" ca="1" si="65"/>
        <v>7.5495438817238121</v>
      </c>
      <c r="Q292" s="4">
        <f t="shared" ca="1" si="66"/>
        <v>0</v>
      </c>
      <c r="R292" s="4">
        <f t="shared" ca="1" si="67"/>
        <v>0</v>
      </c>
      <c r="S292" s="5">
        <f t="shared" si="61"/>
        <v>0</v>
      </c>
      <c r="T292" s="5">
        <f t="shared" si="68"/>
        <v>0</v>
      </c>
    </row>
    <row r="293" spans="1:20" x14ac:dyDescent="0.25">
      <c r="A293" t="str">
        <f>VLOOKUP(B293,kommun_VC!$L:$O,2,FALSE)</f>
        <v>521 Habo VC Bra Liv</v>
      </c>
      <c r="B293">
        <f t="shared" si="53"/>
        <v>521</v>
      </c>
      <c r="C293" s="46" t="s">
        <v>155</v>
      </c>
      <c r="D293" s="46">
        <v>2021</v>
      </c>
      <c r="E293" s="46">
        <v>629</v>
      </c>
      <c r="F293" s="46">
        <v>102</v>
      </c>
      <c r="G293" s="46">
        <v>22</v>
      </c>
      <c r="H293" s="46">
        <v>12</v>
      </c>
      <c r="I293" s="46">
        <v>8</v>
      </c>
      <c r="J293" s="46">
        <v>2</v>
      </c>
      <c r="K293" t="str">
        <f>VLOOKUP(B293,kommun_VC!$L$2:$O$55,4,FALSE)</f>
        <v>Jönköpingsområde</v>
      </c>
      <c r="L293">
        <f t="shared" si="62"/>
        <v>11</v>
      </c>
      <c r="M293">
        <f>VLOOKUP(B293,listing65!$B$2:$K$60,2,FALSE)</f>
        <v>13</v>
      </c>
      <c r="N293" s="23">
        <f t="shared" ca="1" si="63"/>
        <v>1878</v>
      </c>
      <c r="O293" s="4">
        <f t="shared" ca="1" si="64"/>
        <v>11.714589989350374</v>
      </c>
      <c r="P293" s="4">
        <f t="shared" ca="1" si="65"/>
        <v>6.3897763578274756</v>
      </c>
      <c r="Q293" s="4">
        <f t="shared" ca="1" si="66"/>
        <v>4.2598509052183173</v>
      </c>
      <c r="R293" s="4">
        <f t="shared" ca="1" si="67"/>
        <v>1.0649627263045793</v>
      </c>
      <c r="S293" s="5">
        <f t="shared" si="61"/>
        <v>0.36363636363636365</v>
      </c>
      <c r="T293" s="5">
        <f t="shared" si="68"/>
        <v>0.16666666666666666</v>
      </c>
    </row>
    <row r="294" spans="1:20" x14ac:dyDescent="0.25">
      <c r="A294" t="str">
        <f>VLOOKUP(B294,kommun_VC!$L:$O,2,FALSE)</f>
        <v>522 Rosenhälsan VC Hva Bra Liv</v>
      </c>
      <c r="B294" s="45">
        <f t="shared" si="53"/>
        <v>522</v>
      </c>
      <c r="C294" s="46" t="s">
        <v>156</v>
      </c>
      <c r="D294" s="46">
        <v>2021</v>
      </c>
      <c r="E294" s="46">
        <v>789</v>
      </c>
      <c r="F294" s="46">
        <v>98</v>
      </c>
      <c r="G294" s="46">
        <v>37</v>
      </c>
      <c r="H294" s="46">
        <v>8</v>
      </c>
      <c r="I294" s="46">
        <v>8</v>
      </c>
      <c r="J294" s="46">
        <v>2</v>
      </c>
      <c r="K294" t="str">
        <f>VLOOKUP(B294,kommun_VC!$L$2:$O$55,4,FALSE)</f>
        <v>Jönköpingsområde</v>
      </c>
      <c r="L294">
        <f t="shared" si="62"/>
        <v>11</v>
      </c>
      <c r="M294">
        <f>VLOOKUP(B294,listing65!$B$2:$K$60,2,FALSE)</f>
        <v>14</v>
      </c>
      <c r="N294" s="23">
        <f t="shared" ca="1" si="63"/>
        <v>2374.3333333333335</v>
      </c>
      <c r="O294" s="4">
        <f t="shared" ca="1" si="64"/>
        <v>15.583321634142916</v>
      </c>
      <c r="P294" s="4">
        <f t="shared" ca="1" si="65"/>
        <v>3.3693668398146848</v>
      </c>
      <c r="Q294" s="4">
        <f t="shared" ca="1" si="66"/>
        <v>3.3693668398146848</v>
      </c>
      <c r="R294" s="4">
        <f t="shared" ca="1" si="67"/>
        <v>0.84234170995367119</v>
      </c>
      <c r="S294" s="5">
        <f t="shared" si="61"/>
        <v>0.21621621621621623</v>
      </c>
      <c r="T294" s="5">
        <f t="shared" si="68"/>
        <v>0.25</v>
      </c>
    </row>
    <row r="295" spans="1:20" x14ac:dyDescent="0.25">
      <c r="A295" t="str">
        <f>VLOOKUP(B295,kommun_VC!$L:$O,2,FALSE)</f>
        <v>523 Mullsjö VC Bra Liv</v>
      </c>
      <c r="B295">
        <f t="shared" si="53"/>
        <v>523</v>
      </c>
      <c r="C295" s="46" t="s">
        <v>157</v>
      </c>
      <c r="D295" s="46">
        <v>2021</v>
      </c>
      <c r="E295" s="46">
        <v>592</v>
      </c>
      <c r="F295" s="46">
        <v>90</v>
      </c>
      <c r="G295" s="46">
        <v>34</v>
      </c>
      <c r="H295" s="46">
        <v>9</v>
      </c>
      <c r="I295" s="46">
        <v>9</v>
      </c>
      <c r="J295" s="46">
        <v>3</v>
      </c>
      <c r="K295" t="str">
        <f>VLOOKUP(B295,kommun_VC!$L$2:$O$55,4,FALSE)</f>
        <v>Jönköpingsområde</v>
      </c>
      <c r="L295">
        <f t="shared" si="62"/>
        <v>11</v>
      </c>
      <c r="M295">
        <f>VLOOKUP(B295,listing65!$B$2:$K$60,2,FALSE)</f>
        <v>15</v>
      </c>
      <c r="N295" s="23">
        <f t="shared" ca="1" si="63"/>
        <v>1603.0833333333333</v>
      </c>
      <c r="O295" s="4">
        <f t="shared" ca="1" si="64"/>
        <v>21.209128242449445</v>
      </c>
      <c r="P295" s="4">
        <f t="shared" ca="1" si="65"/>
        <v>5.6141810053542658</v>
      </c>
      <c r="Q295" s="4">
        <f t="shared" ca="1" si="66"/>
        <v>5.6141810053542658</v>
      </c>
      <c r="R295" s="4">
        <f t="shared" ca="1" si="67"/>
        <v>1.8713936684514219</v>
      </c>
      <c r="S295" s="5">
        <f t="shared" si="61"/>
        <v>0.26470588235294118</v>
      </c>
      <c r="T295" s="5">
        <f t="shared" si="68"/>
        <v>0.33333333333333331</v>
      </c>
    </row>
    <row r="296" spans="1:20" x14ac:dyDescent="0.25">
      <c r="A296" t="str">
        <f>VLOOKUP(B296,kommun_VC!$L:$O,2,FALSE)</f>
        <v>525 Gränna VC Bra Liv</v>
      </c>
      <c r="B296" s="45">
        <f t="shared" si="53"/>
        <v>525</v>
      </c>
      <c r="C296" s="46" t="s">
        <v>158</v>
      </c>
      <c r="D296" s="46">
        <v>2021</v>
      </c>
      <c r="E296" s="46">
        <v>501</v>
      </c>
      <c r="F296" s="46">
        <v>70</v>
      </c>
      <c r="G296" s="46">
        <v>18</v>
      </c>
      <c r="H296" s="46">
        <v>7</v>
      </c>
      <c r="I296" s="46">
        <v>2</v>
      </c>
      <c r="J296" s="46">
        <v>2</v>
      </c>
      <c r="K296" t="str">
        <f>VLOOKUP(B296,kommun_VC!$L$2:$O$55,4,FALSE)</f>
        <v>Jönköpingsområde</v>
      </c>
      <c r="L296">
        <f t="shared" si="62"/>
        <v>11</v>
      </c>
      <c r="M296">
        <f>VLOOKUP(B296,listing65!$B$2:$K$60,2,FALSE)</f>
        <v>16</v>
      </c>
      <c r="N296" s="23">
        <f t="shared" ca="1" si="63"/>
        <v>1611.75</v>
      </c>
      <c r="O296" s="4">
        <f t="shared" ca="1" si="64"/>
        <v>11.167985109353188</v>
      </c>
      <c r="P296" s="4">
        <f t="shared" ca="1" si="65"/>
        <v>4.3431053203040175</v>
      </c>
      <c r="Q296" s="4">
        <f t="shared" ca="1" si="66"/>
        <v>1.2408872343725765</v>
      </c>
      <c r="R296" s="4">
        <f t="shared" ca="1" si="67"/>
        <v>1.2408872343725765</v>
      </c>
      <c r="S296" s="5">
        <f t="shared" si="61"/>
        <v>0.1111111111111111</v>
      </c>
      <c r="T296" s="5">
        <f t="shared" si="68"/>
        <v>0.2857142857142857</v>
      </c>
    </row>
    <row r="297" spans="1:20" x14ac:dyDescent="0.25">
      <c r="A297" t="str">
        <f>VLOOKUP(B297,kommun_VC!$L:$O,2,FALSE)</f>
        <v>527 Bankeryd VC Bra Liv</v>
      </c>
      <c r="B297">
        <f t="shared" si="53"/>
        <v>527</v>
      </c>
      <c r="C297" s="46" t="s">
        <v>159</v>
      </c>
      <c r="D297" s="46">
        <v>2021</v>
      </c>
      <c r="E297" s="46">
        <v>631</v>
      </c>
      <c r="F297" s="46">
        <v>95</v>
      </c>
      <c r="G297" s="46">
        <v>32</v>
      </c>
      <c r="H297" s="46">
        <v>6</v>
      </c>
      <c r="I297" s="46">
        <v>4</v>
      </c>
      <c r="J297" s="46">
        <v>1</v>
      </c>
      <c r="K297" t="str">
        <f>VLOOKUP(B297,kommun_VC!$L$2:$O$55,4,FALSE)</f>
        <v>Jönköpingsområde</v>
      </c>
      <c r="L297">
        <f t="shared" si="62"/>
        <v>11</v>
      </c>
      <c r="M297">
        <f>VLOOKUP(B297,listing65!$B$2:$K$60,2,FALSE)</f>
        <v>17</v>
      </c>
      <c r="N297" s="23">
        <f t="shared" ca="1" si="63"/>
        <v>1921.0833333333333</v>
      </c>
      <c r="O297" s="4">
        <f t="shared" ca="1" si="64"/>
        <v>16.657268034529128</v>
      </c>
      <c r="P297" s="4">
        <f t="shared" ca="1" si="65"/>
        <v>3.1232377564742118</v>
      </c>
      <c r="Q297" s="4">
        <f t="shared" ca="1" si="66"/>
        <v>2.082158504316141</v>
      </c>
      <c r="R297" s="4">
        <f t="shared" ca="1" si="67"/>
        <v>0.52053962607903526</v>
      </c>
      <c r="S297" s="5">
        <f t="shared" si="61"/>
        <v>0.125</v>
      </c>
      <c r="T297" s="5">
        <f t="shared" si="68"/>
        <v>0.16666666666666666</v>
      </c>
    </row>
    <row r="298" spans="1:20" x14ac:dyDescent="0.25">
      <c r="A298" t="str">
        <f>VLOOKUP(B298,kommun_VC!$L:$O,2,FALSE)</f>
        <v>528 Norrahammar VC Bra Liv</v>
      </c>
      <c r="B298" s="45">
        <f t="shared" ref="B298:B321" si="69">LEFT(C298,3)*1</f>
        <v>528</v>
      </c>
      <c r="C298" s="46" t="s">
        <v>160</v>
      </c>
      <c r="D298" s="46">
        <v>2021</v>
      </c>
      <c r="E298" s="46">
        <v>582</v>
      </c>
      <c r="F298" s="46">
        <v>78</v>
      </c>
      <c r="G298" s="46">
        <v>24</v>
      </c>
      <c r="H298" s="46">
        <v>5</v>
      </c>
      <c r="I298" s="46">
        <v>5</v>
      </c>
      <c r="J298" s="46">
        <v>1</v>
      </c>
      <c r="K298" t="str">
        <f>VLOOKUP(B298,kommun_VC!$L$2:$O$55,4,FALSE)</f>
        <v>Jönköpingsområde</v>
      </c>
      <c r="L298">
        <f t="shared" si="62"/>
        <v>11</v>
      </c>
      <c r="M298">
        <f>VLOOKUP(B298,listing65!$B$2:$K$60,2,FALSE)</f>
        <v>18</v>
      </c>
      <c r="N298" s="23">
        <f t="shared" ca="1" si="63"/>
        <v>1838.5</v>
      </c>
      <c r="O298" s="4">
        <f t="shared" ca="1" si="64"/>
        <v>13.054120206690238</v>
      </c>
      <c r="P298" s="4">
        <f t="shared" ca="1" si="65"/>
        <v>2.7196083763937993</v>
      </c>
      <c r="Q298" s="4">
        <f t="shared" ca="1" si="66"/>
        <v>2.7196083763937993</v>
      </c>
      <c r="R298" s="4">
        <f t="shared" ca="1" si="67"/>
        <v>0.54392167527875979</v>
      </c>
      <c r="S298" s="5">
        <f t="shared" si="61"/>
        <v>0.20833333333333334</v>
      </c>
      <c r="T298" s="5">
        <f t="shared" si="68"/>
        <v>0.2</v>
      </c>
    </row>
    <row r="299" spans="1:20" x14ac:dyDescent="0.25">
      <c r="A299" t="str">
        <f>VLOOKUP(B299,kommun_VC!$L:$O,2,FALSE)</f>
        <v>529 Öxnehaga VC Hva Bra Liv</v>
      </c>
      <c r="B299">
        <f t="shared" si="69"/>
        <v>529</v>
      </c>
      <c r="C299" s="46" t="s">
        <v>161</v>
      </c>
      <c r="D299" s="46">
        <v>2021</v>
      </c>
      <c r="E299" s="46">
        <v>360</v>
      </c>
      <c r="F299" s="46">
        <v>55</v>
      </c>
      <c r="G299" s="46">
        <v>19</v>
      </c>
      <c r="H299" s="46">
        <v>6</v>
      </c>
      <c r="I299" s="46">
        <v>4</v>
      </c>
      <c r="J299" s="46">
        <v>2</v>
      </c>
      <c r="K299" t="str">
        <f>VLOOKUP(B299,kommun_VC!$L$2:$O$55,4,FALSE)</f>
        <v>Jönköpingsområde</v>
      </c>
      <c r="L299">
        <f t="shared" si="62"/>
        <v>11</v>
      </c>
      <c r="M299">
        <f>VLOOKUP(B299,listing65!$B$2:$K$60,2,FALSE)</f>
        <v>19</v>
      </c>
      <c r="N299" s="23">
        <f t="shared" ca="1" si="63"/>
        <v>972.41666666666663</v>
      </c>
      <c r="O299" s="4">
        <f t="shared" ca="1" si="64"/>
        <v>19.538949352986545</v>
      </c>
      <c r="P299" s="4">
        <f t="shared" ca="1" si="65"/>
        <v>6.1701945325220677</v>
      </c>
      <c r="Q299" s="4">
        <f t="shared" ca="1" si="66"/>
        <v>4.1134630216813788</v>
      </c>
      <c r="R299" s="4">
        <f t="shared" ca="1" si="67"/>
        <v>2.0567315108406894</v>
      </c>
      <c r="S299" s="5">
        <f t="shared" si="61"/>
        <v>0.21052631578947367</v>
      </c>
      <c r="T299" s="5">
        <f t="shared" si="68"/>
        <v>0.33333333333333331</v>
      </c>
    </row>
    <row r="300" spans="1:20" x14ac:dyDescent="0.25">
      <c r="A300" t="str">
        <f>VLOOKUP(B300,kommun_VC!$L:$O,2,FALSE)</f>
        <v>535 Landsbro VC Bra Liv</v>
      </c>
      <c r="B300" s="45">
        <f t="shared" si="69"/>
        <v>535</v>
      </c>
      <c r="C300" s="46" t="s">
        <v>162</v>
      </c>
      <c r="D300" s="46">
        <v>2021</v>
      </c>
      <c r="E300" s="46">
        <v>246</v>
      </c>
      <c r="F300" s="46">
        <v>28</v>
      </c>
      <c r="G300" s="46">
        <v>11</v>
      </c>
      <c r="H300" s="46">
        <v>0</v>
      </c>
      <c r="I300" s="46">
        <v>3</v>
      </c>
      <c r="J300" s="46">
        <v>0</v>
      </c>
      <c r="K300" t="str">
        <f>VLOOKUP(B300,kommun_VC!$L$2:$O$55,4,FALSE)</f>
        <v>Höglandet</v>
      </c>
      <c r="L300">
        <f t="shared" si="62"/>
        <v>11</v>
      </c>
      <c r="M300">
        <f>VLOOKUP(B300,listing65!$B$2:$K$60,2,FALSE)</f>
        <v>20</v>
      </c>
      <c r="N300" s="23">
        <f t="shared" ca="1" si="63"/>
        <v>817.83333333333337</v>
      </c>
      <c r="O300" s="4">
        <f t="shared" ca="1" si="64"/>
        <v>13.450173221927857</v>
      </c>
      <c r="P300" s="4">
        <f t="shared" ca="1" si="65"/>
        <v>0</v>
      </c>
      <c r="Q300" s="4">
        <f t="shared" ca="1" si="66"/>
        <v>3.6682290605257792</v>
      </c>
      <c r="R300" s="4">
        <f t="shared" ca="1" si="67"/>
        <v>0</v>
      </c>
      <c r="S300" s="5">
        <f t="shared" si="61"/>
        <v>0.27272727272727271</v>
      </c>
      <c r="T300" s="5" t="str">
        <f t="shared" si="68"/>
        <v/>
      </c>
    </row>
    <row r="301" spans="1:20" x14ac:dyDescent="0.25">
      <c r="A301" t="str">
        <f>VLOOKUP(B301,kommun_VC!$L:$O,2,FALSE)</f>
        <v>537 Bodafors VC Bra Liv</v>
      </c>
      <c r="B301">
        <f t="shared" si="69"/>
        <v>537</v>
      </c>
      <c r="C301" s="46" t="s">
        <v>164</v>
      </c>
      <c r="D301" s="46">
        <v>2021</v>
      </c>
      <c r="E301" s="46">
        <v>354</v>
      </c>
      <c r="F301" s="46">
        <v>58</v>
      </c>
      <c r="G301" s="46">
        <v>13</v>
      </c>
      <c r="H301" s="46">
        <v>4</v>
      </c>
      <c r="I301" s="46">
        <v>2</v>
      </c>
      <c r="J301" s="46">
        <v>1</v>
      </c>
      <c r="K301" t="str">
        <f>VLOOKUP(B301,kommun_VC!$L$2:$O$55,4,FALSE)</f>
        <v>Höglandet</v>
      </c>
      <c r="L301">
        <f t="shared" si="62"/>
        <v>11</v>
      </c>
      <c r="M301">
        <f>VLOOKUP(B301,listing65!$B$2:$K$60,2,FALSE)</f>
        <v>21</v>
      </c>
      <c r="N301" s="23">
        <f t="shared" ca="1" si="63"/>
        <v>1205.75</v>
      </c>
      <c r="O301" s="4">
        <f t="shared" ca="1" si="64"/>
        <v>10.781671159029651</v>
      </c>
      <c r="P301" s="4">
        <f t="shared" ca="1" si="65"/>
        <v>3.3174372797014309</v>
      </c>
      <c r="Q301" s="4">
        <f t="shared" ca="1" si="66"/>
        <v>1.6587186398507154</v>
      </c>
      <c r="R301" s="4">
        <f t="shared" ca="1" si="67"/>
        <v>0.82935931992535772</v>
      </c>
      <c r="S301" s="5">
        <f t="shared" si="61"/>
        <v>0.15384615384615385</v>
      </c>
      <c r="T301" s="5">
        <f t="shared" si="68"/>
        <v>0.25</v>
      </c>
    </row>
    <row r="302" spans="1:20" x14ac:dyDescent="0.25">
      <c r="A302" t="str">
        <f>VLOOKUP(B302,kommun_VC!$L:$O,2,FALSE)</f>
        <v>540 Vråen VC Värnamo Bra Liv</v>
      </c>
      <c r="B302" s="45">
        <f t="shared" si="69"/>
        <v>540</v>
      </c>
      <c r="C302" s="46" t="s">
        <v>165</v>
      </c>
      <c r="D302" s="46">
        <v>2021</v>
      </c>
      <c r="E302" s="46">
        <v>848</v>
      </c>
      <c r="F302" s="46">
        <v>138</v>
      </c>
      <c r="G302" s="46">
        <v>31</v>
      </c>
      <c r="H302" s="46">
        <v>21</v>
      </c>
      <c r="I302" s="46">
        <v>9</v>
      </c>
      <c r="J302" s="46">
        <v>6</v>
      </c>
      <c r="K302" t="str">
        <f>VLOOKUP(B302,kommun_VC!$L$2:$O$55,4,FALSE)</f>
        <v>Värnamoområdet</v>
      </c>
      <c r="L302">
        <f t="shared" si="62"/>
        <v>11</v>
      </c>
      <c r="M302">
        <f>VLOOKUP(B302,listing65!$B$2:$K$60,2,FALSE)</f>
        <v>22</v>
      </c>
      <c r="N302" s="23">
        <f t="shared" ca="1" si="63"/>
        <v>2667.3333333333335</v>
      </c>
      <c r="O302" s="4">
        <f t="shared" ca="1" si="64"/>
        <v>11.622094476380905</v>
      </c>
      <c r="P302" s="4">
        <f t="shared" ca="1" si="65"/>
        <v>7.8730317420644838</v>
      </c>
      <c r="Q302" s="4">
        <f t="shared" ca="1" si="66"/>
        <v>3.3741564608847789</v>
      </c>
      <c r="R302" s="4">
        <f t="shared" ca="1" si="67"/>
        <v>2.2494376405898522</v>
      </c>
      <c r="S302" s="5">
        <f t="shared" si="61"/>
        <v>0.29032258064516131</v>
      </c>
      <c r="T302" s="5">
        <f t="shared" si="68"/>
        <v>0.2857142857142857</v>
      </c>
    </row>
    <row r="303" spans="1:20" x14ac:dyDescent="0.25">
      <c r="A303" t="str">
        <f>VLOOKUP(B303,kommun_VC!$L:$O,2,FALSE)</f>
        <v>541 Väster VC Värnamo Bra Liv</v>
      </c>
      <c r="B303">
        <f t="shared" si="69"/>
        <v>541</v>
      </c>
      <c r="C303" s="46" t="s">
        <v>166</v>
      </c>
      <c r="D303" s="46">
        <v>2021</v>
      </c>
      <c r="E303" s="46">
        <v>811</v>
      </c>
      <c r="F303" s="46">
        <v>141</v>
      </c>
      <c r="G303" s="46">
        <v>29</v>
      </c>
      <c r="H303" s="46">
        <v>18</v>
      </c>
      <c r="I303" s="46">
        <v>5</v>
      </c>
      <c r="J303" s="46">
        <v>11</v>
      </c>
      <c r="K303" t="str">
        <f>VLOOKUP(B303,kommun_VC!$L$2:$O$55,4,FALSE)</f>
        <v>Värnamoområdet</v>
      </c>
      <c r="L303">
        <f t="shared" si="62"/>
        <v>11</v>
      </c>
      <c r="M303">
        <f>VLOOKUP(B303,listing65!$B$2:$K$60,2,FALSE)</f>
        <v>23</v>
      </c>
      <c r="N303" s="23">
        <f t="shared" ca="1" si="63"/>
        <v>2182.6666666666665</v>
      </c>
      <c r="O303" s="4">
        <f t="shared" ca="1" si="64"/>
        <v>13.286499694563227</v>
      </c>
      <c r="P303" s="4">
        <f t="shared" ca="1" si="65"/>
        <v>8.2467929138668303</v>
      </c>
      <c r="Q303" s="4">
        <f t="shared" ca="1" si="66"/>
        <v>2.2907758094074526</v>
      </c>
      <c r="R303" s="4">
        <f t="shared" ca="1" si="67"/>
        <v>5.0397067806963962</v>
      </c>
      <c r="S303" s="5">
        <f t="shared" si="61"/>
        <v>0.17241379310344829</v>
      </c>
      <c r="T303" s="5">
        <f t="shared" si="68"/>
        <v>0.61111111111111116</v>
      </c>
    </row>
    <row r="304" spans="1:20" x14ac:dyDescent="0.25">
      <c r="A304" t="str">
        <f>VLOOKUP(B304,kommun_VC!$L:$O,2,FALSE)</f>
        <v>542 Rydaholm VC Bra Liv</v>
      </c>
      <c r="B304" s="45">
        <f t="shared" si="69"/>
        <v>542</v>
      </c>
      <c r="C304" s="46" t="s">
        <v>167</v>
      </c>
      <c r="D304" s="46">
        <v>2021</v>
      </c>
      <c r="E304" s="46">
        <v>269</v>
      </c>
      <c r="F304" s="46">
        <v>53</v>
      </c>
      <c r="G304" s="46">
        <v>19</v>
      </c>
      <c r="H304" s="46">
        <v>10</v>
      </c>
      <c r="I304" s="46">
        <v>4</v>
      </c>
      <c r="J304" s="46">
        <v>4</v>
      </c>
      <c r="K304" t="str">
        <f>VLOOKUP(B304,kommun_VC!$L$2:$O$55,4,FALSE)</f>
        <v>Värnamoområdet</v>
      </c>
      <c r="L304">
        <f t="shared" si="62"/>
        <v>11</v>
      </c>
      <c r="M304">
        <f>VLOOKUP(B304,listing65!$B$2:$K$60,2,FALSE)</f>
        <v>24</v>
      </c>
      <c r="N304" s="23">
        <f t="shared" ca="1" si="63"/>
        <v>788.25</v>
      </c>
      <c r="O304" s="4">
        <f t="shared" ca="1" si="64"/>
        <v>24.104027909927055</v>
      </c>
      <c r="P304" s="4">
        <f t="shared" ca="1" si="65"/>
        <v>12.686330478908976</v>
      </c>
      <c r="Q304" s="4">
        <f t="shared" ca="1" si="66"/>
        <v>5.0745321915635904</v>
      </c>
      <c r="R304" s="4">
        <f t="shared" ca="1" si="67"/>
        <v>5.0745321915635904</v>
      </c>
      <c r="S304" s="5">
        <f t="shared" si="61"/>
        <v>0.21052631578947367</v>
      </c>
      <c r="T304" s="5">
        <f t="shared" si="68"/>
        <v>0.4</v>
      </c>
    </row>
    <row r="305" spans="1:20" x14ac:dyDescent="0.25">
      <c r="A305" t="str">
        <f>VLOOKUP(B305,kommun_VC!$L:$O,2,FALSE)</f>
        <v>543 Gislaved VC Bra Liv</v>
      </c>
      <c r="B305">
        <f t="shared" si="69"/>
        <v>543</v>
      </c>
      <c r="C305" s="46" t="s">
        <v>168</v>
      </c>
      <c r="D305" s="46">
        <v>2021</v>
      </c>
      <c r="E305" s="46">
        <v>949</v>
      </c>
      <c r="F305" s="46">
        <v>120</v>
      </c>
      <c r="G305" s="46">
        <v>30</v>
      </c>
      <c r="H305" s="46">
        <v>19</v>
      </c>
      <c r="I305" s="46">
        <v>8</v>
      </c>
      <c r="J305" s="46">
        <v>5</v>
      </c>
      <c r="K305" t="str">
        <f>VLOOKUP(B305,kommun_VC!$L$2:$O$55,4,FALSE)</f>
        <v>Värnamoområdet</v>
      </c>
      <c r="L305">
        <f t="shared" si="62"/>
        <v>11</v>
      </c>
      <c r="M305">
        <f>VLOOKUP(B305,listing65!$B$2:$K$60,2,FALSE)</f>
        <v>25</v>
      </c>
      <c r="N305" s="23">
        <f t="shared" ca="1" si="63"/>
        <v>3023.3333333333335</v>
      </c>
      <c r="O305" s="4">
        <f t="shared" ca="1" si="64"/>
        <v>9.9228224917309795</v>
      </c>
      <c r="P305" s="4">
        <f t="shared" ca="1" si="65"/>
        <v>6.284454244762955</v>
      </c>
      <c r="Q305" s="4">
        <f t="shared" ca="1" si="66"/>
        <v>2.6460859977949283</v>
      </c>
      <c r="R305" s="4">
        <f t="shared" ca="1" si="67"/>
        <v>1.65380374862183</v>
      </c>
      <c r="S305" s="5">
        <f t="shared" si="61"/>
        <v>0.26666666666666666</v>
      </c>
      <c r="T305" s="5">
        <f t="shared" si="68"/>
        <v>0.26315789473684209</v>
      </c>
    </row>
    <row r="306" spans="1:20" x14ac:dyDescent="0.25">
      <c r="A306" t="str">
        <f>VLOOKUP(B306,kommun_VC!$L:$O,2,FALSE)</f>
        <v>545 Smålandsstenar VC Bra Liv</v>
      </c>
      <c r="B306" s="45">
        <f t="shared" si="69"/>
        <v>545</v>
      </c>
      <c r="C306" s="46" t="s">
        <v>170</v>
      </c>
      <c r="D306" s="46">
        <v>2021</v>
      </c>
      <c r="E306" s="46">
        <v>819</v>
      </c>
      <c r="F306" s="46">
        <v>118</v>
      </c>
      <c r="G306" s="46">
        <v>49</v>
      </c>
      <c r="H306" s="46">
        <v>10</v>
      </c>
      <c r="I306" s="46">
        <v>10</v>
      </c>
      <c r="J306" s="46">
        <v>6</v>
      </c>
      <c r="K306" t="str">
        <f>VLOOKUP(B306,kommun_VC!$L$2:$O$55,4,FALSE)</f>
        <v>Värnamoområdet</v>
      </c>
      <c r="L306">
        <f t="shared" si="62"/>
        <v>11</v>
      </c>
      <c r="M306">
        <f>VLOOKUP(B306,listing65!$B$2:$K$60,2,FALSE)</f>
        <v>26</v>
      </c>
      <c r="N306" s="23">
        <f t="shared" ca="1" si="63"/>
        <v>2429.1666666666665</v>
      </c>
      <c r="O306" s="4">
        <f t="shared" ca="1" si="64"/>
        <v>20.171526586620928</v>
      </c>
      <c r="P306" s="4">
        <f t="shared" ca="1" si="65"/>
        <v>4.1166380789022297</v>
      </c>
      <c r="Q306" s="4">
        <f t="shared" ca="1" si="66"/>
        <v>4.1166380789022297</v>
      </c>
      <c r="R306" s="4">
        <f t="shared" ca="1" si="67"/>
        <v>2.4699828473413379</v>
      </c>
      <c r="S306" s="5">
        <f t="shared" si="61"/>
        <v>0.20408163265306123</v>
      </c>
      <c r="T306" s="5">
        <f t="shared" si="68"/>
        <v>0.6</v>
      </c>
    </row>
    <row r="307" spans="1:20" x14ac:dyDescent="0.25">
      <c r="A307" t="str">
        <f>VLOOKUP(B307,kommun_VC!$L:$O,2,FALSE)</f>
        <v>547 Vaggeryd VC Bra Liv</v>
      </c>
      <c r="B307">
        <f t="shared" si="69"/>
        <v>547</v>
      </c>
      <c r="C307" s="46" t="s">
        <v>172</v>
      </c>
      <c r="D307" s="46">
        <v>2021</v>
      </c>
      <c r="E307" s="46">
        <v>450</v>
      </c>
      <c r="F307" s="46">
        <v>64</v>
      </c>
      <c r="G307" s="46">
        <v>25</v>
      </c>
      <c r="H307" s="46">
        <v>16</v>
      </c>
      <c r="I307" s="46">
        <v>4</v>
      </c>
      <c r="J307" s="46">
        <v>7</v>
      </c>
      <c r="K307" t="str">
        <f>VLOOKUP(B307,kommun_VC!$L$2:$O$55,4,FALSE)</f>
        <v>Värnamoområdet</v>
      </c>
      <c r="L307">
        <f t="shared" si="62"/>
        <v>11</v>
      </c>
      <c r="M307">
        <f>VLOOKUP(B307,listing65!$B$2:$K$60,2,FALSE)</f>
        <v>27</v>
      </c>
      <c r="N307" s="23">
        <f t="shared" ca="1" si="63"/>
        <v>1443.4166666666667</v>
      </c>
      <c r="O307" s="4">
        <f t="shared" ca="1" si="64"/>
        <v>17.32001616534842</v>
      </c>
      <c r="P307" s="4">
        <f t="shared" ca="1" si="65"/>
        <v>11.084810345822989</v>
      </c>
      <c r="Q307" s="4">
        <f t="shared" ca="1" si="66"/>
        <v>2.7712025864557472</v>
      </c>
      <c r="R307" s="4">
        <f t="shared" ca="1" si="67"/>
        <v>4.8496045262975578</v>
      </c>
      <c r="S307" s="5">
        <f t="shared" si="61"/>
        <v>0.16</v>
      </c>
      <c r="T307" s="5">
        <f t="shared" si="68"/>
        <v>0.4375</v>
      </c>
    </row>
    <row r="308" spans="1:20" x14ac:dyDescent="0.25">
      <c r="A308" t="str">
        <f>VLOOKUP(B308,kommun_VC!$L:$O,2,FALSE)</f>
        <v>548 Skillingaryd VC Bra Liv</v>
      </c>
      <c r="B308" s="45">
        <f t="shared" si="69"/>
        <v>548</v>
      </c>
      <c r="C308" s="46" t="s">
        <v>173</v>
      </c>
      <c r="D308" s="46">
        <v>2021</v>
      </c>
      <c r="E308" s="46">
        <v>379</v>
      </c>
      <c r="F308" s="46">
        <v>53</v>
      </c>
      <c r="G308" s="46">
        <v>20</v>
      </c>
      <c r="H308" s="46">
        <v>7</v>
      </c>
      <c r="I308" s="46">
        <v>4</v>
      </c>
      <c r="J308" s="46">
        <v>0</v>
      </c>
      <c r="K308" t="str">
        <f>VLOOKUP(B308,kommun_VC!$L$2:$O$55,4,FALSE)</f>
        <v>Värnamoområdet</v>
      </c>
      <c r="L308">
        <f t="shared" si="62"/>
        <v>11</v>
      </c>
      <c r="M308">
        <f>VLOOKUP(B308,listing65!$B$2:$K$60,2,FALSE)</f>
        <v>28</v>
      </c>
      <c r="N308" s="23">
        <f t="shared" ca="1" si="63"/>
        <v>1225</v>
      </c>
      <c r="O308" s="4">
        <f t="shared" ca="1" si="64"/>
        <v>16.326530612244898</v>
      </c>
      <c r="P308" s="4">
        <f t="shared" ca="1" si="65"/>
        <v>5.7142857142857144</v>
      </c>
      <c r="Q308" s="4">
        <f t="shared" ca="1" si="66"/>
        <v>3.2653061224489797</v>
      </c>
      <c r="R308" s="4">
        <f t="shared" ca="1" si="67"/>
        <v>0</v>
      </c>
      <c r="S308" s="5">
        <f t="shared" si="61"/>
        <v>0.2</v>
      </c>
      <c r="T308" s="5">
        <f t="shared" si="68"/>
        <v>0</v>
      </c>
    </row>
    <row r="309" spans="1:20" x14ac:dyDescent="0.25">
      <c r="A309" t="str">
        <f>VLOOKUP(B309,kommun_VC!$L:$O,2,FALSE)</f>
        <v>549 Gnosjö VC Bra Liv</v>
      </c>
      <c r="B309">
        <f t="shared" si="69"/>
        <v>549</v>
      </c>
      <c r="C309" s="46" t="s">
        <v>174</v>
      </c>
      <c r="D309" s="46">
        <v>2021</v>
      </c>
      <c r="E309" s="46">
        <v>672</v>
      </c>
      <c r="F309" s="46">
        <v>79</v>
      </c>
      <c r="G309" s="46">
        <v>39</v>
      </c>
      <c r="H309" s="46">
        <v>12</v>
      </c>
      <c r="I309" s="46">
        <v>4</v>
      </c>
      <c r="J309" s="46">
        <v>2</v>
      </c>
      <c r="K309" t="str">
        <f>VLOOKUP(B309,kommun_VC!$L$2:$O$55,4,FALSE)</f>
        <v>Värnamoområdet</v>
      </c>
      <c r="L309">
        <f t="shared" si="62"/>
        <v>11</v>
      </c>
      <c r="M309">
        <f>VLOOKUP(B309,listing65!$B$2:$K$60,2,FALSE)</f>
        <v>29</v>
      </c>
      <c r="N309" s="23">
        <f t="shared" ca="1" si="63"/>
        <v>2109.0833333333335</v>
      </c>
      <c r="O309" s="4">
        <f t="shared" ca="1" si="64"/>
        <v>18.491445730767708</v>
      </c>
      <c r="P309" s="4">
        <f t="shared" ca="1" si="65"/>
        <v>5.6896756094669874</v>
      </c>
      <c r="Q309" s="4">
        <f t="shared" ca="1" si="66"/>
        <v>1.8965585364889959</v>
      </c>
      <c r="R309" s="4">
        <f t="shared" ca="1" si="67"/>
        <v>0.94827926824449793</v>
      </c>
      <c r="S309" s="5">
        <f t="shared" si="61"/>
        <v>0.10256410256410256</v>
      </c>
      <c r="T309" s="5">
        <f t="shared" si="68"/>
        <v>0.16666666666666666</v>
      </c>
    </row>
    <row r="310" spans="1:20" x14ac:dyDescent="0.25">
      <c r="A310" t="str">
        <f>VLOOKUP(B310,kommun_VC!$L:$O,2,FALSE)</f>
        <v>572 Aneby vårdcentral</v>
      </c>
      <c r="B310">
        <f t="shared" si="69"/>
        <v>572</v>
      </c>
      <c r="C310" s="46" t="s">
        <v>37</v>
      </c>
      <c r="D310" s="46">
        <v>2021</v>
      </c>
      <c r="E310" s="46">
        <v>499</v>
      </c>
      <c r="F310" s="46">
        <v>75</v>
      </c>
      <c r="G310" s="46">
        <v>19</v>
      </c>
      <c r="H310" s="46">
        <v>6</v>
      </c>
      <c r="I310" s="46">
        <v>5</v>
      </c>
      <c r="J310" s="46">
        <v>0</v>
      </c>
      <c r="K310" t="str">
        <f>VLOOKUP(B310,kommun_VC!$L$2:$O$55,4,FALSE)</f>
        <v>Höglandet</v>
      </c>
      <c r="L310">
        <f t="shared" si="62"/>
        <v>11</v>
      </c>
      <c r="M310">
        <f>VLOOKUP(B310,listing65!$B$2:$K$60,2,FALSE)</f>
        <v>30</v>
      </c>
      <c r="N310" s="23">
        <f t="shared" ca="1" si="63"/>
        <v>1543.5</v>
      </c>
      <c r="O310" s="4">
        <f t="shared" ca="1" si="64"/>
        <v>12.309685779073535</v>
      </c>
      <c r="P310" s="4">
        <f t="shared" ca="1" si="65"/>
        <v>3.8872691933916421</v>
      </c>
      <c r="Q310" s="4">
        <f t="shared" ca="1" si="66"/>
        <v>3.2393909944930352</v>
      </c>
      <c r="R310" s="4">
        <f t="shared" ca="1" si="67"/>
        <v>0</v>
      </c>
      <c r="S310" s="5">
        <f t="shared" si="61"/>
        <v>0.26315789473684209</v>
      </c>
      <c r="T310" s="5">
        <f t="shared" si="68"/>
        <v>0</v>
      </c>
    </row>
    <row r="311" spans="1:20" x14ac:dyDescent="0.25">
      <c r="A311" t="str">
        <f>VLOOKUP(B311,kommun_VC!$L:$O,2,FALSE)</f>
        <v>576 Gislehälsan</v>
      </c>
      <c r="B311" s="45">
        <f t="shared" si="69"/>
        <v>576</v>
      </c>
      <c r="C311" s="46" t="s">
        <v>38</v>
      </c>
      <c r="D311" s="46">
        <v>2021</v>
      </c>
      <c r="E311" s="46">
        <v>151</v>
      </c>
      <c r="F311" s="46">
        <v>21</v>
      </c>
      <c r="G311" s="46">
        <v>0</v>
      </c>
      <c r="H311" s="46">
        <v>2</v>
      </c>
      <c r="I311" s="46">
        <v>0</v>
      </c>
      <c r="J311" s="46">
        <v>0</v>
      </c>
      <c r="K311" t="str">
        <f>VLOOKUP(B311,kommun_VC!$L$2:$O$55,4,FALSE)</f>
        <v>Värnamoområdet</v>
      </c>
      <c r="L311">
        <f t="shared" si="62"/>
        <v>11</v>
      </c>
      <c r="M311">
        <f>VLOOKUP(B311,listing65!$B$2:$K$60,2,FALSE)</f>
        <v>31</v>
      </c>
      <c r="N311" s="23">
        <f t="shared" ca="1" si="63"/>
        <v>601.91666666666663</v>
      </c>
      <c r="O311" s="4">
        <f t="shared" ca="1" si="64"/>
        <v>0</v>
      </c>
      <c r="P311" s="4">
        <f t="shared" ca="1" si="65"/>
        <v>3.3227190917901148</v>
      </c>
      <c r="Q311" s="4">
        <f t="shared" ca="1" si="66"/>
        <v>0</v>
      </c>
      <c r="R311" s="4">
        <f t="shared" ca="1" si="67"/>
        <v>0</v>
      </c>
      <c r="S311" s="5" t="str">
        <f t="shared" si="61"/>
        <v/>
      </c>
      <c r="T311" s="5">
        <f t="shared" si="68"/>
        <v>0</v>
      </c>
    </row>
    <row r="312" spans="1:20" x14ac:dyDescent="0.25">
      <c r="A312" t="str">
        <f>VLOOKUP(B312,kommun_VC!$L:$O,2,FALSE)</f>
        <v>577 Bräcke Diakoni VC Lokstallarna</v>
      </c>
      <c r="B312">
        <f t="shared" si="69"/>
        <v>577</v>
      </c>
      <c r="C312" s="46" t="s">
        <v>50</v>
      </c>
      <c r="D312" s="46">
        <v>2021</v>
      </c>
      <c r="E312" s="46">
        <v>432</v>
      </c>
      <c r="F312" s="46">
        <v>62</v>
      </c>
      <c r="G312" s="46">
        <v>16</v>
      </c>
      <c r="H312" s="46">
        <v>3</v>
      </c>
      <c r="I312" s="46">
        <v>5</v>
      </c>
      <c r="J312" s="46">
        <v>2</v>
      </c>
      <c r="K312" t="str">
        <f>VLOOKUP(B312,kommun_VC!$L$2:$O$55,4,FALSE)</f>
        <v>Jönköpingsområde</v>
      </c>
      <c r="L312">
        <f t="shared" si="62"/>
        <v>11</v>
      </c>
      <c r="M312">
        <f>VLOOKUP(B312,listing65!$B$2:$K$60,2,FALSE)</f>
        <v>32</v>
      </c>
      <c r="N312" s="23">
        <f t="shared" ca="1" si="63"/>
        <v>1580</v>
      </c>
      <c r="O312" s="4">
        <f t="shared" ca="1" si="64"/>
        <v>10.126582278481013</v>
      </c>
      <c r="P312" s="4">
        <f t="shared" ca="1" si="65"/>
        <v>1.8987341772151898</v>
      </c>
      <c r="Q312" s="4">
        <f t="shared" ca="1" si="66"/>
        <v>3.1645569620253164</v>
      </c>
      <c r="R312" s="4">
        <f t="shared" ca="1" si="67"/>
        <v>1.2658227848101267</v>
      </c>
      <c r="S312" s="5">
        <f t="shared" si="61"/>
        <v>0.3125</v>
      </c>
      <c r="T312" s="5">
        <f t="shared" si="68"/>
        <v>0.66666666666666663</v>
      </c>
    </row>
    <row r="313" spans="1:20" x14ac:dyDescent="0.25">
      <c r="A313" t="str">
        <f>VLOOKUP(B313,kommun_VC!$L:$O,2,FALSE)</f>
        <v>580 Läkarhuset Öster VC Jönköping</v>
      </c>
      <c r="B313" s="45">
        <f t="shared" si="69"/>
        <v>580</v>
      </c>
      <c r="C313" s="46" t="s">
        <v>177</v>
      </c>
      <c r="D313" s="46">
        <v>2021</v>
      </c>
      <c r="E313" s="46">
        <v>1031</v>
      </c>
      <c r="F313" s="46">
        <v>138</v>
      </c>
      <c r="G313" s="46">
        <v>35</v>
      </c>
      <c r="H313" s="46">
        <v>8</v>
      </c>
      <c r="I313" s="46">
        <v>8</v>
      </c>
      <c r="J313" s="46">
        <v>0</v>
      </c>
      <c r="K313" t="str">
        <f>VLOOKUP(B313,kommun_VC!$L$2:$O$55,4,FALSE)</f>
        <v>Jönköpingsområde</v>
      </c>
      <c r="L313">
        <f t="shared" si="62"/>
        <v>11</v>
      </c>
      <c r="M313">
        <f>VLOOKUP(B313,listing65!$B$2:$K$60,2,FALSE)</f>
        <v>33</v>
      </c>
      <c r="N313" s="23">
        <f t="shared" ca="1" si="63"/>
        <v>3814.9166666666665</v>
      </c>
      <c r="O313" s="4">
        <f t="shared" ca="1" si="64"/>
        <v>9.1745123309814556</v>
      </c>
      <c r="P313" s="4">
        <f t="shared" ca="1" si="65"/>
        <v>2.0970313899386182</v>
      </c>
      <c r="Q313" s="4">
        <f t="shared" ca="1" si="66"/>
        <v>2.0970313899386182</v>
      </c>
      <c r="R313" s="4">
        <f t="shared" ca="1" si="67"/>
        <v>0</v>
      </c>
      <c r="S313" s="5">
        <f t="shared" si="61"/>
        <v>0.22857142857142856</v>
      </c>
      <c r="T313" s="5">
        <f t="shared" si="68"/>
        <v>0</v>
      </c>
    </row>
    <row r="314" spans="1:20" x14ac:dyDescent="0.25">
      <c r="A314" t="str">
        <f>VLOOKUP(B314,kommun_VC!$L:$O,2,FALSE)</f>
        <v>581 Wasa vårdcentral Jönköping</v>
      </c>
      <c r="B314">
        <f t="shared" si="69"/>
        <v>581</v>
      </c>
      <c r="C314" s="46" t="s">
        <v>178</v>
      </c>
      <c r="D314" s="46">
        <v>2021</v>
      </c>
      <c r="E314" s="46">
        <v>90</v>
      </c>
      <c r="F314" s="46">
        <v>6</v>
      </c>
      <c r="G314" s="46">
        <v>3</v>
      </c>
      <c r="H314" s="46">
        <v>1</v>
      </c>
      <c r="I314" s="46">
        <v>0</v>
      </c>
      <c r="J314" s="46">
        <v>0</v>
      </c>
      <c r="K314" t="str">
        <f>VLOOKUP(B314,kommun_VC!$L$2:$O$55,4,FALSE)</f>
        <v>Jönköpingsområde</v>
      </c>
      <c r="L314">
        <f t="shared" si="62"/>
        <v>11</v>
      </c>
      <c r="M314">
        <f>VLOOKUP(B314,listing65!$B$2:$K$60,2,FALSE)</f>
        <v>34</v>
      </c>
      <c r="N314" s="23">
        <f t="shared" ca="1" si="63"/>
        <v>322.66666666666669</v>
      </c>
      <c r="O314" s="4">
        <f t="shared" ca="1" si="64"/>
        <v>9.2975206611570247</v>
      </c>
      <c r="P314" s="4">
        <f t="shared" ca="1" si="65"/>
        <v>3.0991735537190079</v>
      </c>
      <c r="Q314" s="4">
        <f t="shared" ca="1" si="66"/>
        <v>0</v>
      </c>
      <c r="R314" s="4">
        <f t="shared" ca="1" si="67"/>
        <v>0</v>
      </c>
      <c r="S314" s="5">
        <f t="shared" si="61"/>
        <v>0</v>
      </c>
      <c r="T314" s="5">
        <f t="shared" si="68"/>
        <v>0</v>
      </c>
    </row>
    <row r="315" spans="1:20" x14ac:dyDescent="0.25">
      <c r="A315" t="str">
        <f>VLOOKUP(B315,kommun_VC!$L:$O,2,FALSE)</f>
        <v>582 Wetterhälsan</v>
      </c>
      <c r="B315" s="45">
        <f t="shared" si="69"/>
        <v>582</v>
      </c>
      <c r="C315" s="46" t="s">
        <v>39</v>
      </c>
      <c r="D315" s="46">
        <v>2021</v>
      </c>
      <c r="E315" s="46">
        <v>856</v>
      </c>
      <c r="F315" s="46">
        <v>115</v>
      </c>
      <c r="G315" s="46">
        <v>37</v>
      </c>
      <c r="H315" s="46">
        <v>10</v>
      </c>
      <c r="I315" s="46">
        <v>4</v>
      </c>
      <c r="J315" s="46">
        <v>1</v>
      </c>
      <c r="K315" t="str">
        <f>VLOOKUP(B315,kommun_VC!$L$2:$O$55,4,FALSE)</f>
        <v>Jönköpingsområde</v>
      </c>
      <c r="L315">
        <f t="shared" si="62"/>
        <v>11</v>
      </c>
      <c r="M315">
        <f>VLOOKUP(B315,listing65!$B$2:$K$60,2,FALSE)</f>
        <v>35</v>
      </c>
      <c r="N315" s="23">
        <f t="shared" ca="1" si="63"/>
        <v>3008.25</v>
      </c>
      <c r="O315" s="4">
        <f t="shared" ca="1" si="64"/>
        <v>12.299509681708635</v>
      </c>
      <c r="P315" s="4">
        <f t="shared" ca="1" si="65"/>
        <v>3.3241918058671986</v>
      </c>
      <c r="Q315" s="4">
        <f t="shared" ca="1" si="66"/>
        <v>1.3296767223468795</v>
      </c>
      <c r="R315" s="4">
        <f t="shared" ca="1" si="67"/>
        <v>0.33241918058671988</v>
      </c>
      <c r="S315" s="5">
        <f t="shared" si="61"/>
        <v>0.10810810810810811</v>
      </c>
      <c r="T315" s="5">
        <f t="shared" si="68"/>
        <v>0.1</v>
      </c>
    </row>
    <row r="316" spans="1:20" x14ac:dyDescent="0.25">
      <c r="A316" t="str">
        <f>VLOOKUP(B316,kommun_VC!$L:$O,2,FALSE)</f>
        <v>584 Bräcke Diakoni VC Nyhälsan</v>
      </c>
      <c r="B316">
        <f t="shared" si="69"/>
        <v>584</v>
      </c>
      <c r="C316" s="46" t="s">
        <v>54</v>
      </c>
      <c r="D316" s="46">
        <v>2021</v>
      </c>
      <c r="E316" s="46">
        <v>576</v>
      </c>
      <c r="F316" s="46">
        <v>75</v>
      </c>
      <c r="G316" s="46">
        <v>10</v>
      </c>
      <c r="H316" s="46">
        <v>18</v>
      </c>
      <c r="I316" s="46">
        <v>2</v>
      </c>
      <c r="J316" s="46">
        <v>6</v>
      </c>
      <c r="K316" t="str">
        <f>VLOOKUP(B316,kommun_VC!$L$2:$O$55,4,FALSE)</f>
        <v>Höglandet</v>
      </c>
      <c r="L316">
        <f t="shared" si="62"/>
        <v>11</v>
      </c>
      <c r="M316">
        <f>VLOOKUP(B316,listing65!$B$2:$K$60,2,FALSE)</f>
        <v>36</v>
      </c>
      <c r="N316" s="23">
        <f t="shared" ca="1" si="63"/>
        <v>1939.5</v>
      </c>
      <c r="O316" s="4">
        <f t="shared" ca="1" si="64"/>
        <v>5.1559680329981958</v>
      </c>
      <c r="P316" s="4">
        <f t="shared" ca="1" si="65"/>
        <v>9.2807424593967518</v>
      </c>
      <c r="Q316" s="4">
        <f t="shared" ca="1" si="66"/>
        <v>1.0311936065996392</v>
      </c>
      <c r="R316" s="4">
        <f t="shared" ca="1" si="67"/>
        <v>3.0935808197989174</v>
      </c>
      <c r="S316" s="5">
        <f t="shared" si="61"/>
        <v>0.2</v>
      </c>
      <c r="T316" s="5">
        <f t="shared" si="68"/>
        <v>0.33333333333333331</v>
      </c>
    </row>
    <row r="317" spans="1:20" x14ac:dyDescent="0.25">
      <c r="A317" t="str">
        <f>VLOOKUP(B317,kommun_VC!$L:$O,2,FALSE)</f>
        <v>586 Nässjö Läkarhus</v>
      </c>
      <c r="B317" s="45">
        <f t="shared" si="69"/>
        <v>586</v>
      </c>
      <c r="C317" s="46" t="s">
        <v>41</v>
      </c>
      <c r="D317" s="46">
        <v>2021</v>
      </c>
      <c r="E317" s="46">
        <v>111</v>
      </c>
      <c r="F317" s="46">
        <v>10</v>
      </c>
      <c r="G317" s="46">
        <v>3</v>
      </c>
      <c r="H317" s="46">
        <v>4</v>
      </c>
      <c r="I317" s="46">
        <v>1</v>
      </c>
      <c r="J317" s="46">
        <v>1</v>
      </c>
      <c r="K317" t="str">
        <f>VLOOKUP(B317,kommun_VC!$L$2:$O$55,4,FALSE)</f>
        <v>Höglandet</v>
      </c>
      <c r="L317">
        <f t="shared" si="62"/>
        <v>11</v>
      </c>
      <c r="M317">
        <f>VLOOKUP(B317,listing65!$B$2:$K$60,2,FALSE)</f>
        <v>37</v>
      </c>
      <c r="N317" s="23">
        <f t="shared" ca="1" si="63"/>
        <v>400.25</v>
      </c>
      <c r="O317" s="4">
        <f t="shared" ca="1" si="64"/>
        <v>7.4953154278575891</v>
      </c>
      <c r="P317" s="4">
        <f t="shared" ca="1" si="65"/>
        <v>9.9937539038101182</v>
      </c>
      <c r="Q317" s="4">
        <f t="shared" ca="1" si="66"/>
        <v>2.4984384759525295</v>
      </c>
      <c r="R317" s="4">
        <f t="shared" ca="1" si="67"/>
        <v>2.4984384759525295</v>
      </c>
      <c r="S317" s="5">
        <f t="shared" si="61"/>
        <v>0.33333333333333331</v>
      </c>
      <c r="T317" s="5">
        <f t="shared" si="68"/>
        <v>0.25</v>
      </c>
    </row>
    <row r="318" spans="1:20" x14ac:dyDescent="0.25">
      <c r="A318" t="str">
        <f>VLOOKUP(B318,kommun_VC!$L:$O,2,FALSE)</f>
        <v>588 Vårdcentralen Tranan Tranås</v>
      </c>
      <c r="B318">
        <f t="shared" si="69"/>
        <v>588</v>
      </c>
      <c r="C318" s="46" t="s">
        <v>179</v>
      </c>
      <c r="D318" s="46">
        <v>2021</v>
      </c>
      <c r="E318" s="46">
        <v>278</v>
      </c>
      <c r="F318" s="46">
        <v>42</v>
      </c>
      <c r="G318" s="46">
        <v>20</v>
      </c>
      <c r="H318" s="46">
        <v>4</v>
      </c>
      <c r="I318" s="46">
        <v>5</v>
      </c>
      <c r="J318" s="46">
        <v>1</v>
      </c>
      <c r="K318" t="str">
        <f>VLOOKUP(B318,kommun_VC!$L$2:$O$55,4,FALSE)</f>
        <v>Höglandet</v>
      </c>
      <c r="L318">
        <f t="shared" si="62"/>
        <v>11</v>
      </c>
      <c r="M318">
        <f>VLOOKUP(B318,listing65!$B$2:$K$60,2,FALSE)</f>
        <v>38</v>
      </c>
      <c r="N318" s="23">
        <f t="shared" ca="1" si="63"/>
        <v>1076.8333333333333</v>
      </c>
      <c r="O318" s="4">
        <f t="shared" ca="1" si="64"/>
        <v>18.572976319455194</v>
      </c>
      <c r="P318" s="4">
        <f t="shared" ca="1" si="65"/>
        <v>3.7145952638910384</v>
      </c>
      <c r="Q318" s="4">
        <f t="shared" ca="1" si="66"/>
        <v>4.6432440798637984</v>
      </c>
      <c r="R318" s="4">
        <f t="shared" ca="1" si="67"/>
        <v>0.92864881597275961</v>
      </c>
      <c r="S318" s="5">
        <f t="shared" si="61"/>
        <v>0.25</v>
      </c>
      <c r="T318" s="5">
        <f t="shared" si="68"/>
        <v>0.25</v>
      </c>
    </row>
    <row r="319" spans="1:20" x14ac:dyDescent="0.25">
      <c r="A319" t="str">
        <f>VLOOKUP(B319,kommun_VC!$L:$O,2,FALSE)</f>
        <v>589 Vitala vårdcentral Vetlanda</v>
      </c>
      <c r="B319" s="45">
        <f t="shared" si="69"/>
        <v>589</v>
      </c>
      <c r="C319" s="46" t="s">
        <v>180</v>
      </c>
      <c r="D319" s="46">
        <v>2021</v>
      </c>
      <c r="E319" s="46">
        <v>295</v>
      </c>
      <c r="F319" s="46">
        <v>32</v>
      </c>
      <c r="G319" s="46">
        <v>9</v>
      </c>
      <c r="H319" s="46">
        <v>15</v>
      </c>
      <c r="I319" s="46">
        <v>1</v>
      </c>
      <c r="J319" s="46">
        <v>5</v>
      </c>
      <c r="K319" t="str">
        <f>VLOOKUP(B319,kommun_VC!$L$2:$O$55,4,FALSE)</f>
        <v>Höglandet</v>
      </c>
      <c r="L319">
        <f t="shared" si="62"/>
        <v>11</v>
      </c>
      <c r="M319">
        <f>VLOOKUP(B319,listing65!$B$2:$K$60,2,FALSE)</f>
        <v>39</v>
      </c>
      <c r="N319" s="23">
        <f t="shared" ca="1" si="63"/>
        <v>1229.6666666666667</v>
      </c>
      <c r="O319" s="4">
        <f t="shared" ca="1" si="64"/>
        <v>7.3190566549200327</v>
      </c>
      <c r="P319" s="4">
        <f t="shared" ca="1" si="65"/>
        <v>12.198427758200053</v>
      </c>
      <c r="Q319" s="4">
        <f t="shared" ca="1" si="66"/>
        <v>0.81322851721333689</v>
      </c>
      <c r="R319" s="4">
        <f t="shared" ca="1" si="67"/>
        <v>4.0661425860666851</v>
      </c>
      <c r="S319" s="5">
        <f t="shared" si="61"/>
        <v>0.1111111111111111</v>
      </c>
      <c r="T319" s="5">
        <f t="shared" si="68"/>
        <v>0.33333333333333331</v>
      </c>
    </row>
    <row r="320" spans="1:20" x14ac:dyDescent="0.25">
      <c r="A320" t="str">
        <f>VLOOKUP(B320,kommun_VC!$L:$O,2,FALSE)</f>
        <v>590 Vårdcentralen Aroma</v>
      </c>
      <c r="B320" s="45">
        <f t="shared" si="69"/>
        <v>590</v>
      </c>
      <c r="C320" s="46" t="s">
        <v>44</v>
      </c>
      <c r="D320" s="46">
        <v>2021</v>
      </c>
      <c r="E320" s="46">
        <v>587</v>
      </c>
      <c r="F320" s="46">
        <v>79</v>
      </c>
      <c r="G320" s="46">
        <v>33</v>
      </c>
      <c r="H320" s="46">
        <v>7</v>
      </c>
      <c r="I320" s="46">
        <v>3</v>
      </c>
      <c r="J320" s="46">
        <v>1</v>
      </c>
      <c r="K320" t="str">
        <f>VLOOKUP(B320,kommun_VC!$L$2:$O$55,4,FALSE)</f>
        <v>Höglandet</v>
      </c>
      <c r="L320">
        <f t="shared" si="62"/>
        <v>11</v>
      </c>
      <c r="M320">
        <f>VLOOKUP(B320,listing65!$B$2:$K$60,2,FALSE)</f>
        <v>40</v>
      </c>
      <c r="N320" s="23">
        <f t="shared" ca="1" si="63"/>
        <v>2144.25</v>
      </c>
      <c r="O320" s="4">
        <f t="shared" ca="1" si="64"/>
        <v>15.389996502273522</v>
      </c>
      <c r="P320" s="4">
        <f t="shared" ca="1" si="65"/>
        <v>3.2645447126034743</v>
      </c>
      <c r="Q320" s="4">
        <f t="shared" ca="1" si="66"/>
        <v>1.3990905911157747</v>
      </c>
      <c r="R320" s="4">
        <f t="shared" ca="1" si="67"/>
        <v>0.46636353037192491</v>
      </c>
      <c r="S320" s="5">
        <f t="shared" si="61"/>
        <v>9.0909090909090912E-2</v>
      </c>
      <c r="T320" s="5">
        <f t="shared" si="68"/>
        <v>0.14285714285714285</v>
      </c>
    </row>
    <row r="321" spans="1:20" x14ac:dyDescent="0.25">
      <c r="A321" t="str">
        <f>VLOOKUP(B321,kommun_VC!$L:$O,2,FALSE)</f>
        <v>591 Apladalen vårdcentral Värnamo</v>
      </c>
      <c r="B321" s="45">
        <f t="shared" si="69"/>
        <v>591</v>
      </c>
      <c r="C321" s="46" t="s">
        <v>181</v>
      </c>
      <c r="D321" s="46">
        <v>2021</v>
      </c>
      <c r="E321" s="46">
        <v>514</v>
      </c>
      <c r="F321" s="46">
        <v>82</v>
      </c>
      <c r="G321" s="46">
        <v>22</v>
      </c>
      <c r="H321" s="46">
        <v>6</v>
      </c>
      <c r="I321" s="46">
        <v>6</v>
      </c>
      <c r="J321" s="46">
        <v>2</v>
      </c>
      <c r="K321" t="str">
        <f>VLOOKUP(B321,kommun_VC!$L$2:$O$55,4,FALSE)</f>
        <v>Värnamoområdet</v>
      </c>
      <c r="L321">
        <f t="shared" si="62"/>
        <v>11</v>
      </c>
      <c r="M321">
        <f>VLOOKUP(B321,listing65!$B$2:$K$60,2,FALSE)</f>
        <v>41</v>
      </c>
      <c r="N321" s="23">
        <f t="shared" ca="1" si="63"/>
        <v>1909.4166666666667</v>
      </c>
      <c r="O321" s="4">
        <f t="shared" ca="1" si="64"/>
        <v>11.521843494959194</v>
      </c>
      <c r="P321" s="4">
        <f t="shared" ca="1" si="65"/>
        <v>3.1423209531706893</v>
      </c>
      <c r="Q321" s="4">
        <f t="shared" ca="1" si="66"/>
        <v>3.1423209531706893</v>
      </c>
      <c r="R321" s="4">
        <f t="shared" ca="1" si="67"/>
        <v>1.0474403177235629</v>
      </c>
      <c r="S321" s="5">
        <f t="shared" si="61"/>
        <v>0.27272727272727271</v>
      </c>
      <c r="T321" s="5">
        <f t="shared" si="68"/>
        <v>0.33333333333333331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zoomScale="87" zoomScaleNormal="87" workbookViewId="0">
      <pane ySplit="1" topLeftCell="A38" activePane="bottomLeft" state="frozen"/>
      <selection activeCell="M69" sqref="M69"/>
      <selection pane="bottomLeft" activeCell="N43" sqref="N43"/>
    </sheetView>
  </sheetViews>
  <sheetFormatPr defaultRowHeight="15" x14ac:dyDescent="0.25"/>
  <cols>
    <col min="1" max="2" width="28.5703125" customWidth="1"/>
    <col min="3" max="3" width="9.5703125" customWidth="1"/>
    <col min="7" max="7" width="12.140625" customWidth="1"/>
    <col min="22" max="22" width="38.140625" customWidth="1"/>
  </cols>
  <sheetData>
    <row r="1" spans="1:20" x14ac:dyDescent="0.25">
      <c r="A1" s="1" t="s">
        <v>58</v>
      </c>
      <c r="B1" s="1" t="s">
        <v>183</v>
      </c>
      <c r="C1" s="1" t="s">
        <v>125</v>
      </c>
      <c r="D1" s="1">
        <v>2014</v>
      </c>
      <c r="E1" s="1">
        <v>2015</v>
      </c>
      <c r="F1" s="1">
        <v>2016</v>
      </c>
      <c r="G1" s="1">
        <v>2017</v>
      </c>
      <c r="H1" s="1">
        <v>2018</v>
      </c>
      <c r="I1" s="1">
        <v>2019</v>
      </c>
      <c r="J1" s="1">
        <v>2020</v>
      </c>
      <c r="K1" s="1">
        <v>2021</v>
      </c>
      <c r="L1" s="1">
        <v>2022</v>
      </c>
      <c r="P1" t="s">
        <v>183</v>
      </c>
      <c r="Q1" t="s">
        <v>189</v>
      </c>
    </row>
    <row r="2" spans="1:20" x14ac:dyDescent="0.25">
      <c r="A2" t="s">
        <v>8</v>
      </c>
      <c r="B2">
        <f>LEFT(A2,3)*1</f>
        <v>501</v>
      </c>
      <c r="C2">
        <f>ROW()</f>
        <v>2</v>
      </c>
      <c r="D2" s="49">
        <v>2273.1666666666665</v>
      </c>
      <c r="E2" s="49">
        <v>2224.1666666666665</v>
      </c>
      <c r="F2" s="49">
        <v>2181.5833333333335</v>
      </c>
      <c r="G2" s="49">
        <v>2146.3333333333335</v>
      </c>
      <c r="H2" s="49">
        <v>2130.25</v>
      </c>
      <c r="I2" s="49">
        <v>2125.3333333333335</v>
      </c>
      <c r="J2" s="49">
        <v>2093.5833333333335</v>
      </c>
      <c r="K2" s="49">
        <v>2084.25</v>
      </c>
      <c r="P2">
        <v>501</v>
      </c>
      <c r="Q2">
        <v>2093.5833333333335</v>
      </c>
      <c r="T2" s="48" t="s">
        <v>188</v>
      </c>
    </row>
    <row r="3" spans="1:20" x14ac:dyDescent="0.25">
      <c r="A3" t="s">
        <v>9</v>
      </c>
      <c r="B3">
        <f t="shared" ref="B3:B48" si="0">LEFT(A3,3)*1</f>
        <v>502</v>
      </c>
      <c r="C3">
        <f>ROW()</f>
        <v>3</v>
      </c>
      <c r="D3" s="49">
        <v>2364.9166666666665</v>
      </c>
      <c r="E3" s="49">
        <v>2297.1666666666665</v>
      </c>
      <c r="F3" s="49">
        <v>2155.8333333333335</v>
      </c>
      <c r="G3" s="49">
        <v>2080.4166666666665</v>
      </c>
      <c r="H3" s="49">
        <v>2044.3333333333333</v>
      </c>
      <c r="I3" s="49">
        <v>2013.6666666666667</v>
      </c>
      <c r="J3" s="49">
        <v>2001.0833333333333</v>
      </c>
      <c r="K3" s="49">
        <v>1998.1666666666667</v>
      </c>
      <c r="P3">
        <v>502</v>
      </c>
      <c r="Q3">
        <v>2001.0833333333333</v>
      </c>
    </row>
    <row r="4" spans="1:20" x14ac:dyDescent="0.25">
      <c r="A4" t="s">
        <v>10</v>
      </c>
      <c r="B4">
        <f t="shared" si="0"/>
        <v>503</v>
      </c>
      <c r="C4">
        <f>ROW()</f>
        <v>4</v>
      </c>
      <c r="D4" s="49">
        <v>2021.9166666666667</v>
      </c>
      <c r="E4" s="49">
        <v>1989.1666666666667</v>
      </c>
      <c r="F4" s="49">
        <v>1991.25</v>
      </c>
      <c r="G4" s="49">
        <v>1972</v>
      </c>
      <c r="H4" s="49">
        <v>1922.0833333333333</v>
      </c>
      <c r="I4" s="49">
        <v>1892.0833333333333</v>
      </c>
      <c r="J4" s="49">
        <v>1870.5833333333333</v>
      </c>
      <c r="K4" s="49">
        <v>1862.75</v>
      </c>
      <c r="P4">
        <v>503</v>
      </c>
      <c r="Q4">
        <v>1870.5833333333333</v>
      </c>
    </row>
    <row r="5" spans="1:20" x14ac:dyDescent="0.25">
      <c r="A5" t="s">
        <v>11</v>
      </c>
      <c r="B5">
        <f t="shared" si="0"/>
        <v>504</v>
      </c>
      <c r="C5">
        <f>ROW()</f>
        <v>5</v>
      </c>
      <c r="D5" s="49">
        <v>2187.6666666666665</v>
      </c>
      <c r="E5" s="49">
        <v>2147.4166666666665</v>
      </c>
      <c r="F5" s="49">
        <v>2142.75</v>
      </c>
      <c r="G5" s="49">
        <v>2120.0833333333335</v>
      </c>
      <c r="H5" s="49">
        <v>2090.25</v>
      </c>
      <c r="I5" s="49">
        <v>2048.25</v>
      </c>
      <c r="J5" s="49">
        <v>1984.0833333333333</v>
      </c>
      <c r="K5" s="49">
        <v>2005.75</v>
      </c>
      <c r="P5">
        <v>504</v>
      </c>
      <c r="Q5">
        <v>1984.0833333333333</v>
      </c>
    </row>
    <row r="6" spans="1:20" x14ac:dyDescent="0.25">
      <c r="A6" t="s">
        <v>12</v>
      </c>
      <c r="B6">
        <f t="shared" si="0"/>
        <v>505</v>
      </c>
      <c r="C6">
        <f>ROW()</f>
        <v>6</v>
      </c>
      <c r="D6" s="49">
        <v>2261.25</v>
      </c>
      <c r="E6" s="49">
        <v>2208.3333333333335</v>
      </c>
      <c r="F6" s="49">
        <v>2184.9166666666665</v>
      </c>
      <c r="G6" s="49">
        <v>2178.75</v>
      </c>
      <c r="H6" s="49">
        <v>2179.0833333333335</v>
      </c>
      <c r="I6" s="49">
        <v>2160.6666666666665</v>
      </c>
      <c r="J6" s="49">
        <v>2153.0833333333335</v>
      </c>
      <c r="K6" s="49">
        <v>2157.1666666666665</v>
      </c>
      <c r="P6">
        <v>505</v>
      </c>
      <c r="Q6">
        <v>2153.0833333333335</v>
      </c>
    </row>
    <row r="7" spans="1:20" x14ac:dyDescent="0.25">
      <c r="A7" t="s">
        <v>47</v>
      </c>
      <c r="B7">
        <f t="shared" si="0"/>
        <v>507</v>
      </c>
      <c r="C7">
        <f>ROW()</f>
        <v>7</v>
      </c>
      <c r="D7" s="49">
        <v>2728.9166666666665</v>
      </c>
      <c r="E7" s="49">
        <v>2734.6666666666665</v>
      </c>
      <c r="F7" s="49">
        <v>2744.75</v>
      </c>
      <c r="G7" s="49">
        <v>2706.4166666666665</v>
      </c>
      <c r="H7" s="49">
        <v>2652.1666666666665</v>
      </c>
      <c r="I7" s="49">
        <v>2575.9166666666665</v>
      </c>
      <c r="J7" s="49">
        <v>2551.25</v>
      </c>
      <c r="K7" s="49">
        <v>2509.3333333333335</v>
      </c>
      <c r="P7">
        <v>507</v>
      </c>
      <c r="Q7">
        <v>2551.25</v>
      </c>
    </row>
    <row r="8" spans="1:20" x14ac:dyDescent="0.25">
      <c r="A8" t="s">
        <v>13</v>
      </c>
      <c r="B8">
        <f t="shared" si="0"/>
        <v>508</v>
      </c>
      <c r="C8">
        <f>ROW()</f>
        <v>8</v>
      </c>
      <c r="D8" s="49">
        <v>3279.4166666666665</v>
      </c>
      <c r="E8" s="49">
        <v>3323</v>
      </c>
      <c r="F8" s="49">
        <v>3408.5</v>
      </c>
      <c r="G8" s="49">
        <v>3491.9166666666665</v>
      </c>
      <c r="H8" s="49">
        <v>3570.75</v>
      </c>
      <c r="I8" s="49">
        <v>3498.8333333333335</v>
      </c>
      <c r="J8" s="49">
        <v>3522.5</v>
      </c>
      <c r="K8" s="49">
        <v>3563.6666666666665</v>
      </c>
      <c r="P8">
        <v>508</v>
      </c>
      <c r="Q8">
        <v>3522.5</v>
      </c>
    </row>
    <row r="9" spans="1:20" x14ac:dyDescent="0.25">
      <c r="A9" t="s">
        <v>14</v>
      </c>
      <c r="B9">
        <f t="shared" si="0"/>
        <v>509</v>
      </c>
      <c r="C9">
        <f>ROW()</f>
        <v>9</v>
      </c>
      <c r="D9" s="49">
        <v>1727.5833333333333</v>
      </c>
      <c r="E9" s="49">
        <v>1766.4166666666667</v>
      </c>
      <c r="F9" s="49">
        <v>1794.3333333333333</v>
      </c>
      <c r="G9" s="49">
        <v>2385.25</v>
      </c>
      <c r="H9" s="49">
        <v>2685.5833333333335</v>
      </c>
      <c r="I9" s="49">
        <v>2714.1666666666665</v>
      </c>
      <c r="J9" s="49">
        <v>2730.6666666666665</v>
      </c>
      <c r="K9" s="49">
        <v>2723.25</v>
      </c>
      <c r="P9">
        <v>509</v>
      </c>
      <c r="Q9">
        <v>2730.6666666666665</v>
      </c>
    </row>
    <row r="10" spans="1:20" x14ac:dyDescent="0.25">
      <c r="A10" t="s">
        <v>15</v>
      </c>
      <c r="B10">
        <f t="shared" si="0"/>
        <v>510</v>
      </c>
      <c r="C10">
        <f>ROW()</f>
        <v>10</v>
      </c>
      <c r="D10" s="49">
        <v>3207.25</v>
      </c>
      <c r="E10" s="49">
        <v>3288.5</v>
      </c>
      <c r="F10" s="49">
        <v>3399.75</v>
      </c>
      <c r="G10" s="49">
        <v>3486.25</v>
      </c>
      <c r="H10" s="49">
        <v>4084.75</v>
      </c>
      <c r="I10" s="49">
        <v>4475.083333333333</v>
      </c>
      <c r="J10" s="49">
        <v>4545.333333333333</v>
      </c>
      <c r="K10" s="49">
        <v>4573.583333333333</v>
      </c>
      <c r="P10">
        <v>510</v>
      </c>
      <c r="Q10">
        <v>4545.333333333333</v>
      </c>
    </row>
    <row r="11" spans="1:20" x14ac:dyDescent="0.25">
      <c r="A11" t="s">
        <v>16</v>
      </c>
      <c r="B11">
        <f t="shared" si="0"/>
        <v>511</v>
      </c>
      <c r="C11">
        <f>ROW()</f>
        <v>11</v>
      </c>
      <c r="D11" s="49">
        <v>2902.75</v>
      </c>
      <c r="E11" s="49">
        <v>2891.4166666666665</v>
      </c>
      <c r="F11" s="49">
        <v>2875.5</v>
      </c>
      <c r="G11" s="49">
        <v>2874.5833333333335</v>
      </c>
      <c r="H11" s="49">
        <v>2909.75</v>
      </c>
      <c r="I11" s="49">
        <v>2912.0833333333335</v>
      </c>
      <c r="J11" s="49">
        <v>2931.0833333333335</v>
      </c>
      <c r="K11" s="49">
        <v>2933.5</v>
      </c>
      <c r="P11">
        <v>511</v>
      </c>
      <c r="Q11">
        <v>2931.0833333333335</v>
      </c>
    </row>
    <row r="12" spans="1:20" x14ac:dyDescent="0.25">
      <c r="A12" t="s">
        <v>17</v>
      </c>
      <c r="B12">
        <f t="shared" si="0"/>
        <v>518</v>
      </c>
      <c r="C12">
        <f>ROW()</f>
        <v>12</v>
      </c>
      <c r="D12" s="49">
        <v>491</v>
      </c>
      <c r="E12" s="49">
        <v>484.91666666666669</v>
      </c>
      <c r="F12" s="49">
        <v>472.75</v>
      </c>
      <c r="G12" s="49">
        <v>465.75</v>
      </c>
      <c r="H12" s="49">
        <v>479.58333333333331</v>
      </c>
      <c r="I12" s="49">
        <v>505.5</v>
      </c>
      <c r="J12" s="49">
        <v>523.58333333333337</v>
      </c>
      <c r="K12" s="49">
        <v>529.83333333333337</v>
      </c>
      <c r="P12">
        <v>518</v>
      </c>
      <c r="Q12">
        <v>523.58333333333337</v>
      </c>
    </row>
    <row r="13" spans="1:20" x14ac:dyDescent="0.25">
      <c r="A13" t="s">
        <v>18</v>
      </c>
      <c r="B13">
        <f t="shared" si="0"/>
        <v>521</v>
      </c>
      <c r="C13">
        <f>ROW()</f>
        <v>13</v>
      </c>
      <c r="D13" s="49">
        <v>1633.0833333333333</v>
      </c>
      <c r="E13" s="49">
        <v>1679.5</v>
      </c>
      <c r="F13" s="49">
        <v>1713.75</v>
      </c>
      <c r="G13" s="49">
        <v>1742.25</v>
      </c>
      <c r="H13" s="49">
        <v>1767.25</v>
      </c>
      <c r="I13" s="49">
        <v>1818.5</v>
      </c>
      <c r="J13" s="49">
        <v>1855.75</v>
      </c>
      <c r="K13" s="49">
        <v>1878</v>
      </c>
      <c r="P13">
        <v>521</v>
      </c>
      <c r="Q13">
        <v>1855.75</v>
      </c>
    </row>
    <row r="14" spans="1:20" x14ac:dyDescent="0.25">
      <c r="A14" t="s">
        <v>19</v>
      </c>
      <c r="B14">
        <f t="shared" si="0"/>
        <v>522</v>
      </c>
      <c r="C14">
        <f>ROW()</f>
        <v>14</v>
      </c>
      <c r="D14" s="49">
        <v>2261.0833333333335</v>
      </c>
      <c r="E14" s="49">
        <v>2255.9166666666665</v>
      </c>
      <c r="F14" s="49">
        <v>2263</v>
      </c>
      <c r="G14" s="49">
        <v>2276.0833333333335</v>
      </c>
      <c r="H14" s="49">
        <v>2328.5</v>
      </c>
      <c r="I14" s="49">
        <v>2357.3333333333335</v>
      </c>
      <c r="J14" s="49">
        <v>2362.75</v>
      </c>
      <c r="K14" s="49">
        <v>2374.3333333333335</v>
      </c>
      <c r="P14">
        <v>522</v>
      </c>
      <c r="Q14">
        <v>2362.75</v>
      </c>
    </row>
    <row r="15" spans="1:20" x14ac:dyDescent="0.25">
      <c r="A15" t="s">
        <v>20</v>
      </c>
      <c r="B15">
        <f t="shared" si="0"/>
        <v>523</v>
      </c>
      <c r="C15">
        <f>ROW()</f>
        <v>15</v>
      </c>
      <c r="D15" s="49">
        <v>1374.75</v>
      </c>
      <c r="E15" s="49">
        <v>1558.9166666666667</v>
      </c>
      <c r="F15" s="49">
        <v>1571</v>
      </c>
      <c r="G15" s="49">
        <v>1589.4166666666667</v>
      </c>
      <c r="H15" s="49">
        <v>1605.75</v>
      </c>
      <c r="I15" s="49">
        <v>1583.3333333333333</v>
      </c>
      <c r="J15" s="49">
        <v>1585.75</v>
      </c>
      <c r="K15" s="49">
        <v>1603.0833333333333</v>
      </c>
      <c r="P15">
        <v>523</v>
      </c>
      <c r="Q15">
        <v>1585.75</v>
      </c>
    </row>
    <row r="16" spans="1:20" x14ac:dyDescent="0.25">
      <c r="A16" t="s">
        <v>21</v>
      </c>
      <c r="B16">
        <f t="shared" si="0"/>
        <v>525</v>
      </c>
      <c r="C16">
        <f>ROW()</f>
        <v>16</v>
      </c>
      <c r="D16" s="49">
        <v>1409.8333333333333</v>
      </c>
      <c r="E16" s="49">
        <v>1468.5</v>
      </c>
      <c r="F16" s="49">
        <v>1518.8333333333333</v>
      </c>
      <c r="G16" s="49">
        <v>1540.5833333333333</v>
      </c>
      <c r="H16" s="49">
        <v>1559.9166666666667</v>
      </c>
      <c r="I16" s="49">
        <v>1569.4166666666667</v>
      </c>
      <c r="J16" s="49">
        <v>1596</v>
      </c>
      <c r="K16" s="49">
        <v>1611.75</v>
      </c>
      <c r="P16">
        <v>525</v>
      </c>
      <c r="Q16">
        <v>1596</v>
      </c>
    </row>
    <row r="17" spans="1:17" x14ac:dyDescent="0.25">
      <c r="A17" t="s">
        <v>22</v>
      </c>
      <c r="B17">
        <f t="shared" si="0"/>
        <v>527</v>
      </c>
      <c r="C17">
        <f>ROW()</f>
        <v>17</v>
      </c>
      <c r="D17" s="49">
        <v>1780.0833333333333</v>
      </c>
      <c r="E17" s="49">
        <v>1799.75</v>
      </c>
      <c r="F17" s="49">
        <v>1797.75</v>
      </c>
      <c r="G17" s="49">
        <v>1803.8333333333333</v>
      </c>
      <c r="H17" s="49">
        <v>1815.6666666666667</v>
      </c>
      <c r="I17" s="49">
        <v>1846</v>
      </c>
      <c r="J17" s="49">
        <v>1886.4166666666667</v>
      </c>
      <c r="K17" s="49">
        <v>1921.0833333333333</v>
      </c>
      <c r="P17">
        <v>527</v>
      </c>
      <c r="Q17">
        <v>1886.4166666666667</v>
      </c>
    </row>
    <row r="18" spans="1:17" x14ac:dyDescent="0.25">
      <c r="A18" t="s">
        <v>23</v>
      </c>
      <c r="B18">
        <f t="shared" si="0"/>
        <v>528</v>
      </c>
      <c r="C18">
        <f>ROW()</f>
        <v>18</v>
      </c>
      <c r="D18" s="49">
        <v>1778.8333333333333</v>
      </c>
      <c r="E18" s="49">
        <v>1822.5833333333333</v>
      </c>
      <c r="F18" s="49">
        <v>1836.4166666666667</v>
      </c>
      <c r="G18" s="49">
        <v>1823.1666666666667</v>
      </c>
      <c r="H18" s="49">
        <v>1815.4166666666667</v>
      </c>
      <c r="I18" s="49">
        <v>1826.9166666666667</v>
      </c>
      <c r="J18" s="49">
        <v>1816.4166666666667</v>
      </c>
      <c r="K18" s="49">
        <v>1838.5</v>
      </c>
      <c r="P18">
        <v>528</v>
      </c>
      <c r="Q18">
        <v>1816.4166666666667</v>
      </c>
    </row>
    <row r="19" spans="1:17" x14ac:dyDescent="0.25">
      <c r="A19" t="s">
        <v>24</v>
      </c>
      <c r="B19">
        <f t="shared" si="0"/>
        <v>529</v>
      </c>
      <c r="C19">
        <f>ROW()</f>
        <v>19</v>
      </c>
      <c r="D19" s="49">
        <v>1141.4166666666667</v>
      </c>
      <c r="E19" s="49">
        <v>1135.1666666666667</v>
      </c>
      <c r="F19" s="49">
        <v>1120.5</v>
      </c>
      <c r="G19" s="49">
        <v>1104.5</v>
      </c>
      <c r="H19" s="49">
        <v>1088.1666666666667</v>
      </c>
      <c r="I19" s="49">
        <v>1054.5</v>
      </c>
      <c r="J19" s="49">
        <v>993.16666666666663</v>
      </c>
      <c r="K19" s="49">
        <v>972.41666666666663</v>
      </c>
      <c r="P19">
        <v>529</v>
      </c>
      <c r="Q19">
        <v>993.16666666666663</v>
      </c>
    </row>
    <row r="20" spans="1:17" x14ac:dyDescent="0.25">
      <c r="A20" t="s">
        <v>25</v>
      </c>
      <c r="B20">
        <f t="shared" si="0"/>
        <v>535</v>
      </c>
      <c r="C20">
        <f>ROW()</f>
        <v>20</v>
      </c>
      <c r="D20" s="49">
        <v>864.08333333333337</v>
      </c>
      <c r="E20" s="49">
        <v>866.75</v>
      </c>
      <c r="F20" s="49">
        <v>837.25</v>
      </c>
      <c r="G20" s="49">
        <v>809.08333333333337</v>
      </c>
      <c r="H20" s="49">
        <v>794.75</v>
      </c>
      <c r="I20" s="49">
        <v>806.25</v>
      </c>
      <c r="J20" s="49">
        <v>805.58333333333337</v>
      </c>
      <c r="K20" s="49">
        <v>817.83333333333337</v>
      </c>
      <c r="P20">
        <v>535</v>
      </c>
      <c r="Q20">
        <v>805.58333333333337</v>
      </c>
    </row>
    <row r="21" spans="1:17" x14ac:dyDescent="0.25">
      <c r="A21" t="s">
        <v>27</v>
      </c>
      <c r="B21">
        <f t="shared" si="0"/>
        <v>537</v>
      </c>
      <c r="C21">
        <f>ROW()</f>
        <v>21</v>
      </c>
      <c r="D21" s="49">
        <v>1196.25</v>
      </c>
      <c r="E21" s="49">
        <v>1193</v>
      </c>
      <c r="F21" s="49">
        <v>1203.8333333333333</v>
      </c>
      <c r="G21" s="49">
        <v>1196</v>
      </c>
      <c r="H21" s="49">
        <v>1192.6666666666667</v>
      </c>
      <c r="I21" s="49">
        <v>1184.1666666666667</v>
      </c>
      <c r="J21" s="49">
        <v>1191.4166666666667</v>
      </c>
      <c r="K21" s="49">
        <v>1205.75</v>
      </c>
      <c r="P21">
        <v>537</v>
      </c>
      <c r="Q21">
        <v>1191.4166666666667</v>
      </c>
    </row>
    <row r="22" spans="1:17" x14ac:dyDescent="0.25">
      <c r="A22" t="s">
        <v>28</v>
      </c>
      <c r="B22">
        <f t="shared" si="0"/>
        <v>540</v>
      </c>
      <c r="C22">
        <f>ROW()</f>
        <v>22</v>
      </c>
      <c r="D22" s="49">
        <v>2598.9166666666665</v>
      </c>
      <c r="E22" s="49">
        <v>2525</v>
      </c>
      <c r="F22" s="49">
        <v>2511.3333333333335</v>
      </c>
      <c r="G22" s="49">
        <v>2515.9166666666665</v>
      </c>
      <c r="H22" s="49">
        <v>2562.9166666666665</v>
      </c>
      <c r="I22" s="49">
        <v>2596.9166666666665</v>
      </c>
      <c r="J22" s="49">
        <v>2618.5</v>
      </c>
      <c r="K22" s="49">
        <v>2667.3333333333335</v>
      </c>
      <c r="P22">
        <v>540</v>
      </c>
      <c r="Q22">
        <v>2618.5</v>
      </c>
    </row>
    <row r="23" spans="1:17" x14ac:dyDescent="0.25">
      <c r="A23" s="10" t="s">
        <v>48</v>
      </c>
      <c r="B23">
        <f t="shared" si="0"/>
        <v>541</v>
      </c>
      <c r="C23">
        <f>ROW()</f>
        <v>23</v>
      </c>
      <c r="D23" s="49">
        <v>2012.8333333333333</v>
      </c>
      <c r="E23" s="49">
        <v>1998</v>
      </c>
      <c r="F23" s="49">
        <v>1994.5833333333333</v>
      </c>
      <c r="G23" s="49">
        <v>2028</v>
      </c>
      <c r="H23" s="49">
        <v>2082.0833333333335</v>
      </c>
      <c r="I23" s="49">
        <v>2101.6666666666665</v>
      </c>
      <c r="J23" s="49">
        <v>2129.4166666666665</v>
      </c>
      <c r="K23" s="49">
        <v>2182.6666666666665</v>
      </c>
      <c r="P23">
        <v>541</v>
      </c>
      <c r="Q23">
        <v>2129.4166666666665</v>
      </c>
    </row>
    <row r="24" spans="1:17" x14ac:dyDescent="0.25">
      <c r="A24" t="s">
        <v>30</v>
      </c>
      <c r="B24">
        <f t="shared" si="0"/>
        <v>542</v>
      </c>
      <c r="C24">
        <f>ROW()</f>
        <v>24</v>
      </c>
      <c r="D24" s="49">
        <v>722.08333333333337</v>
      </c>
      <c r="E24" s="49">
        <v>720.5</v>
      </c>
      <c r="F24" s="49">
        <v>741.16666666666663</v>
      </c>
      <c r="G24" s="49">
        <v>766.41666666666663</v>
      </c>
      <c r="H24" s="49">
        <v>775.83333333333337</v>
      </c>
      <c r="I24" s="49">
        <v>774.33333333333337</v>
      </c>
      <c r="J24" s="49">
        <v>781.16666666666663</v>
      </c>
      <c r="K24" s="49">
        <v>788.25</v>
      </c>
      <c r="P24">
        <v>542</v>
      </c>
      <c r="Q24">
        <v>781.16666666666663</v>
      </c>
    </row>
    <row r="25" spans="1:17" x14ac:dyDescent="0.25">
      <c r="A25" t="s">
        <v>31</v>
      </c>
      <c r="B25">
        <f t="shared" si="0"/>
        <v>543</v>
      </c>
      <c r="C25">
        <f>ROW()</f>
        <v>25</v>
      </c>
      <c r="D25" s="49">
        <v>1940.1666666666667</v>
      </c>
      <c r="E25" s="49">
        <v>2111.3333333333335</v>
      </c>
      <c r="F25" s="49">
        <v>2138.9166666666665</v>
      </c>
      <c r="G25" s="49">
        <v>2203.0833333333335</v>
      </c>
      <c r="H25" s="49">
        <v>2742.5833333333335</v>
      </c>
      <c r="I25" s="49">
        <v>3083.8333333333335</v>
      </c>
      <c r="J25" s="49">
        <v>3051.75</v>
      </c>
      <c r="K25" s="49">
        <v>3023.3333333333335</v>
      </c>
      <c r="P25">
        <v>543</v>
      </c>
      <c r="Q25">
        <v>3051.75</v>
      </c>
    </row>
    <row r="26" spans="1:17" x14ac:dyDescent="0.25">
      <c r="A26" t="s">
        <v>33</v>
      </c>
      <c r="B26">
        <f t="shared" si="0"/>
        <v>545</v>
      </c>
      <c r="C26">
        <f>ROW()</f>
        <v>26</v>
      </c>
      <c r="D26" s="49">
        <v>1524.0833333333333</v>
      </c>
      <c r="E26" s="49">
        <v>1675.0833333333333</v>
      </c>
      <c r="F26" s="49">
        <v>1704.6666666666667</v>
      </c>
      <c r="G26" s="49">
        <v>2059.75</v>
      </c>
      <c r="H26" s="49">
        <v>2409.1666666666665</v>
      </c>
      <c r="I26" s="49">
        <v>2411.5</v>
      </c>
      <c r="J26" s="49">
        <v>2419.0833333333335</v>
      </c>
      <c r="K26" s="49">
        <v>2429.1666666666665</v>
      </c>
      <c r="P26">
        <v>545</v>
      </c>
      <c r="Q26">
        <v>2419.0833333333335</v>
      </c>
    </row>
    <row r="27" spans="1:17" x14ac:dyDescent="0.25">
      <c r="A27" t="s">
        <v>49</v>
      </c>
      <c r="B27">
        <f t="shared" si="0"/>
        <v>547</v>
      </c>
      <c r="C27">
        <f>ROW()</f>
        <v>27</v>
      </c>
      <c r="D27" s="49">
        <v>1398.5</v>
      </c>
      <c r="E27" s="49">
        <v>1375.75</v>
      </c>
      <c r="F27" s="49">
        <v>1394.25</v>
      </c>
      <c r="G27" s="49">
        <v>1401.75</v>
      </c>
      <c r="H27" s="49">
        <v>1402.5</v>
      </c>
      <c r="I27" s="49">
        <v>1406.9166666666667</v>
      </c>
      <c r="J27" s="49">
        <v>1424.6666666666667</v>
      </c>
      <c r="K27" s="49">
        <v>1443.4166666666667</v>
      </c>
      <c r="P27">
        <v>547</v>
      </c>
      <c r="Q27">
        <v>1424.6666666666667</v>
      </c>
    </row>
    <row r="28" spans="1:17" x14ac:dyDescent="0.25">
      <c r="A28" t="s">
        <v>35</v>
      </c>
      <c r="B28">
        <f t="shared" si="0"/>
        <v>548</v>
      </c>
      <c r="C28">
        <f>ROW()</f>
        <v>28</v>
      </c>
      <c r="D28" s="49">
        <v>1113.0833333333333</v>
      </c>
      <c r="E28" s="49">
        <v>1126.6666666666667</v>
      </c>
      <c r="F28" s="49">
        <v>1150.8333333333333</v>
      </c>
      <c r="G28" s="49">
        <v>1176.6666666666667</v>
      </c>
      <c r="H28" s="49">
        <v>1175.0833333333333</v>
      </c>
      <c r="I28" s="49">
        <v>1174.0833333333333</v>
      </c>
      <c r="J28" s="49">
        <v>1198.6666666666667</v>
      </c>
      <c r="K28" s="49">
        <v>1225</v>
      </c>
      <c r="P28">
        <v>548</v>
      </c>
      <c r="Q28">
        <v>1198.6666666666667</v>
      </c>
    </row>
    <row r="29" spans="1:17" x14ac:dyDescent="0.25">
      <c r="A29" t="s">
        <v>36</v>
      </c>
      <c r="B29">
        <f t="shared" si="0"/>
        <v>549</v>
      </c>
      <c r="C29">
        <f>ROW()</f>
        <v>29</v>
      </c>
      <c r="D29" s="49">
        <v>1776.0833333333333</v>
      </c>
      <c r="E29" s="49">
        <v>1842.25</v>
      </c>
      <c r="F29" s="49">
        <v>1890.75</v>
      </c>
      <c r="G29" s="49">
        <v>1929.9166666666667</v>
      </c>
      <c r="H29" s="49">
        <v>1972.6666666666667</v>
      </c>
      <c r="I29" s="49">
        <v>2035.4166666666667</v>
      </c>
      <c r="J29" s="49">
        <v>2072.25</v>
      </c>
      <c r="K29" s="49">
        <v>2109.0833333333335</v>
      </c>
      <c r="P29">
        <v>549</v>
      </c>
      <c r="Q29">
        <v>2072.25</v>
      </c>
    </row>
    <row r="30" spans="1:17" x14ac:dyDescent="0.25">
      <c r="A30" t="s">
        <v>37</v>
      </c>
      <c r="B30">
        <f t="shared" si="0"/>
        <v>572</v>
      </c>
      <c r="C30">
        <f>ROW()</f>
        <v>30</v>
      </c>
      <c r="D30" s="49">
        <v>1411</v>
      </c>
      <c r="E30" s="49">
        <v>1438.6666666666667</v>
      </c>
      <c r="F30" s="49">
        <v>1448.3333333333333</v>
      </c>
      <c r="G30" s="49">
        <v>1459.9166666666667</v>
      </c>
      <c r="H30" s="49">
        <v>1484.4166666666667</v>
      </c>
      <c r="I30" s="49">
        <v>1495.0833333333333</v>
      </c>
      <c r="J30" s="49">
        <v>1521.5833333333333</v>
      </c>
      <c r="K30" s="49">
        <v>1543.5</v>
      </c>
      <c r="P30">
        <v>571</v>
      </c>
      <c r="Q30">
        <v>26.5</v>
      </c>
    </row>
    <row r="31" spans="1:17" x14ac:dyDescent="0.25">
      <c r="A31" t="s">
        <v>38</v>
      </c>
      <c r="B31">
        <f t="shared" si="0"/>
        <v>576</v>
      </c>
      <c r="C31">
        <f>ROW()</f>
        <v>31</v>
      </c>
      <c r="D31" s="49">
        <v>397.91666666666669</v>
      </c>
      <c r="E31" s="49">
        <v>451.16666666666669</v>
      </c>
      <c r="F31" s="49">
        <v>453.25</v>
      </c>
      <c r="G31" s="49">
        <v>441.83333333333331</v>
      </c>
      <c r="H31" s="49">
        <v>463.66666666666669</v>
      </c>
      <c r="I31" s="49">
        <v>508.25</v>
      </c>
      <c r="J31" s="49">
        <v>557.08333333333337</v>
      </c>
      <c r="K31" s="49">
        <v>601.91666666666663</v>
      </c>
      <c r="P31">
        <v>572</v>
      </c>
      <c r="Q31">
        <v>1521.5833333333333</v>
      </c>
    </row>
    <row r="32" spans="1:17" x14ac:dyDescent="0.25">
      <c r="A32" t="s">
        <v>50</v>
      </c>
      <c r="B32">
        <f t="shared" si="0"/>
        <v>577</v>
      </c>
      <c r="C32">
        <f>ROW()</f>
        <v>32</v>
      </c>
      <c r="D32" s="49">
        <v>1129.9166666666667</v>
      </c>
      <c r="E32" s="49">
        <v>1220.1666666666667</v>
      </c>
      <c r="F32" s="49">
        <v>1328</v>
      </c>
      <c r="G32" s="49">
        <v>1432.4166666666667</v>
      </c>
      <c r="H32" s="49">
        <v>1500.3333333333333</v>
      </c>
      <c r="I32" s="49">
        <v>1500.3333333333333</v>
      </c>
      <c r="J32" s="49">
        <v>1537.1666666666667</v>
      </c>
      <c r="K32" s="49">
        <v>1580</v>
      </c>
      <c r="P32">
        <v>576</v>
      </c>
      <c r="Q32">
        <v>557.08333333333337</v>
      </c>
    </row>
    <row r="33" spans="1:17" x14ac:dyDescent="0.25">
      <c r="A33" t="s">
        <v>52</v>
      </c>
      <c r="B33">
        <f t="shared" si="0"/>
        <v>580</v>
      </c>
      <c r="C33">
        <f>ROW()</f>
        <v>33</v>
      </c>
      <c r="D33" s="49">
        <v>1615.5833333333333</v>
      </c>
      <c r="E33" s="49">
        <v>1699.9166666666667</v>
      </c>
      <c r="F33" s="49">
        <v>1814.5833333333333</v>
      </c>
      <c r="G33" s="49">
        <v>1928.9166666666667</v>
      </c>
      <c r="H33" s="49">
        <v>2027.8333333333333</v>
      </c>
      <c r="I33" s="49">
        <v>3305</v>
      </c>
      <c r="J33" s="49">
        <v>3710.9166666666665</v>
      </c>
      <c r="K33" s="49">
        <v>3814.9166666666665</v>
      </c>
      <c r="P33">
        <v>577</v>
      </c>
      <c r="Q33">
        <v>1537.1666666666667</v>
      </c>
    </row>
    <row r="34" spans="1:17" x14ac:dyDescent="0.25">
      <c r="A34" t="s">
        <v>53</v>
      </c>
      <c r="B34">
        <f t="shared" si="0"/>
        <v>581</v>
      </c>
      <c r="C34">
        <f>ROW()</f>
        <v>34</v>
      </c>
      <c r="D34" s="49">
        <v>124.66666666666667</v>
      </c>
      <c r="E34" s="49">
        <v>141.58333333333334</v>
      </c>
      <c r="F34" s="49">
        <v>155.41666666666666</v>
      </c>
      <c r="G34" s="49">
        <v>168.16666666666666</v>
      </c>
      <c r="H34" s="49">
        <v>177.91666666666666</v>
      </c>
      <c r="I34" s="49">
        <v>232.66666666666666</v>
      </c>
      <c r="J34" s="49">
        <v>289.25</v>
      </c>
      <c r="K34" s="49">
        <v>322.66666666666669</v>
      </c>
      <c r="P34">
        <v>580</v>
      </c>
      <c r="Q34">
        <v>3710.9166666666665</v>
      </c>
    </row>
    <row r="35" spans="1:17" x14ac:dyDescent="0.25">
      <c r="A35" t="s">
        <v>39</v>
      </c>
      <c r="B35">
        <f t="shared" si="0"/>
        <v>582</v>
      </c>
      <c r="C35">
        <f>ROW()</f>
        <v>35</v>
      </c>
      <c r="D35" s="49">
        <v>1414.8333333333333</v>
      </c>
      <c r="E35" s="49">
        <v>1777.1666666666667</v>
      </c>
      <c r="F35" s="49">
        <v>2092.3333333333335</v>
      </c>
      <c r="G35" s="49">
        <v>2403.0833333333335</v>
      </c>
      <c r="H35" s="49">
        <v>2582.3333333333335</v>
      </c>
      <c r="I35" s="49">
        <v>2749.9166666666665</v>
      </c>
      <c r="J35" s="49">
        <v>2952.6666666666665</v>
      </c>
      <c r="K35" s="49">
        <v>3008.25</v>
      </c>
      <c r="P35">
        <v>581</v>
      </c>
      <c r="Q35">
        <v>289.25</v>
      </c>
    </row>
    <row r="36" spans="1:17" x14ac:dyDescent="0.25">
      <c r="A36" t="s">
        <v>54</v>
      </c>
      <c r="B36">
        <f t="shared" si="0"/>
        <v>584</v>
      </c>
      <c r="C36">
        <f>ROW()</f>
        <v>36</v>
      </c>
      <c r="D36" s="49">
        <v>926.75</v>
      </c>
      <c r="E36" s="49">
        <v>1037.3333333333333</v>
      </c>
      <c r="F36" s="49">
        <v>1589.75</v>
      </c>
      <c r="G36" s="49">
        <v>1842.8333333333333</v>
      </c>
      <c r="H36" s="49">
        <v>1859</v>
      </c>
      <c r="I36" s="49">
        <v>1931.1666666666667</v>
      </c>
      <c r="J36" s="49">
        <v>1949.9166666666667</v>
      </c>
      <c r="K36" s="49">
        <v>1939.5</v>
      </c>
      <c r="P36">
        <v>582</v>
      </c>
      <c r="Q36">
        <v>2952.6666666666665</v>
      </c>
    </row>
    <row r="37" spans="1:17" x14ac:dyDescent="0.25">
      <c r="A37" t="s">
        <v>41</v>
      </c>
      <c r="B37">
        <f t="shared" si="0"/>
        <v>586</v>
      </c>
      <c r="C37">
        <f>ROW()</f>
        <v>37</v>
      </c>
      <c r="D37" s="49">
        <v>556.66666666666663</v>
      </c>
      <c r="E37" s="49">
        <v>491.08333333333331</v>
      </c>
      <c r="F37" s="49">
        <v>457.83333333333331</v>
      </c>
      <c r="G37" s="49">
        <v>431.91666666666669</v>
      </c>
      <c r="H37" s="49">
        <v>406.91666666666669</v>
      </c>
      <c r="I37" s="49">
        <v>401.41666666666669</v>
      </c>
      <c r="J37" s="49">
        <v>393.5</v>
      </c>
      <c r="K37" s="49">
        <v>400.25</v>
      </c>
      <c r="P37">
        <v>584</v>
      </c>
      <c r="Q37">
        <v>1949.9166666666667</v>
      </c>
    </row>
    <row r="38" spans="1:17" x14ac:dyDescent="0.25">
      <c r="A38" t="s">
        <v>43</v>
      </c>
      <c r="B38">
        <f t="shared" si="0"/>
        <v>588</v>
      </c>
      <c r="C38">
        <f>ROW()</f>
        <v>38</v>
      </c>
      <c r="D38" s="49">
        <v>1114.3333333333333</v>
      </c>
      <c r="E38" s="49">
        <v>1235.9166666666667</v>
      </c>
      <c r="F38" s="49">
        <v>1301.8333333333333</v>
      </c>
      <c r="G38" s="49">
        <v>1238.5833333333333</v>
      </c>
      <c r="H38" s="49">
        <v>1208.5</v>
      </c>
      <c r="I38" s="49">
        <v>1105.5</v>
      </c>
      <c r="J38" s="49">
        <v>1084.9166666666667</v>
      </c>
      <c r="K38" s="49">
        <v>1076.8333333333333</v>
      </c>
      <c r="P38">
        <v>586</v>
      </c>
      <c r="Q38">
        <v>393.5</v>
      </c>
    </row>
    <row r="39" spans="1:17" x14ac:dyDescent="0.25">
      <c r="A39" t="s">
        <v>55</v>
      </c>
      <c r="B39">
        <f t="shared" si="0"/>
        <v>589</v>
      </c>
      <c r="C39">
        <f>ROW()</f>
        <v>39</v>
      </c>
      <c r="D39" s="49">
        <v>985.08333333333337</v>
      </c>
      <c r="E39" s="49">
        <v>992.16666666666663</v>
      </c>
      <c r="F39" s="49">
        <v>1009.25</v>
      </c>
      <c r="G39" s="49">
        <v>1035.3333333333333</v>
      </c>
      <c r="H39" s="49">
        <v>1077.75</v>
      </c>
      <c r="I39" s="49">
        <v>1150</v>
      </c>
      <c r="J39" s="49">
        <v>1172.75</v>
      </c>
      <c r="K39" s="49">
        <v>1229.6666666666667</v>
      </c>
      <c r="L39" s="21"/>
      <c r="P39">
        <v>588</v>
      </c>
      <c r="Q39">
        <v>1084.9166666666667</v>
      </c>
    </row>
    <row r="40" spans="1:17" x14ac:dyDescent="0.25">
      <c r="A40" t="s">
        <v>44</v>
      </c>
      <c r="B40">
        <f t="shared" si="0"/>
        <v>590</v>
      </c>
      <c r="C40">
        <f>ROW()</f>
        <v>40</v>
      </c>
      <c r="D40" s="49">
        <v>1533.9166666666667</v>
      </c>
      <c r="E40" s="49">
        <v>1608.8333333333333</v>
      </c>
      <c r="F40" s="49">
        <v>1710.0833333333333</v>
      </c>
      <c r="G40" s="49">
        <v>1865.3333333333333</v>
      </c>
      <c r="H40" s="49">
        <v>1982.5833333333333</v>
      </c>
      <c r="I40" s="49">
        <v>2074.75</v>
      </c>
      <c r="J40" s="49">
        <v>2132.5</v>
      </c>
      <c r="K40" s="49">
        <v>2144.25</v>
      </c>
      <c r="P40">
        <v>589</v>
      </c>
      <c r="Q40">
        <v>1172.75</v>
      </c>
    </row>
    <row r="41" spans="1:17" x14ac:dyDescent="0.25">
      <c r="A41" t="s">
        <v>56</v>
      </c>
      <c r="B41">
        <f t="shared" si="0"/>
        <v>591</v>
      </c>
      <c r="C41">
        <f>ROW()</f>
        <v>41</v>
      </c>
      <c r="D41" s="49">
        <v>625.75</v>
      </c>
      <c r="E41" s="49">
        <v>947.33333333333337</v>
      </c>
      <c r="F41" s="49">
        <v>1796.4166666666667</v>
      </c>
      <c r="G41" s="49">
        <v>1810.6666666666667</v>
      </c>
      <c r="H41" s="49">
        <v>1841.9166666666667</v>
      </c>
      <c r="I41" s="49">
        <v>1862.8333333333333</v>
      </c>
      <c r="J41" s="49">
        <v>1896.3333333333333</v>
      </c>
      <c r="K41" s="49">
        <v>1909.4166666666667</v>
      </c>
      <c r="P41">
        <v>590</v>
      </c>
      <c r="Q41">
        <v>2132.5</v>
      </c>
    </row>
    <row r="42" spans="1:17" x14ac:dyDescent="0.25">
      <c r="A42" t="s">
        <v>108</v>
      </c>
      <c r="B42">
        <f t="shared" si="0"/>
        <v>507</v>
      </c>
      <c r="C42">
        <f>ROW()</f>
        <v>42</v>
      </c>
      <c r="D42" s="49">
        <v>2728.9166666666665</v>
      </c>
      <c r="E42" s="49">
        <v>2734.6666666666665</v>
      </c>
      <c r="F42" s="49">
        <v>2744.75</v>
      </c>
      <c r="G42" s="49">
        <v>2706.4166666666665</v>
      </c>
      <c r="H42" s="49">
        <v>2652.1666666666665</v>
      </c>
      <c r="I42" s="49">
        <v>2575.9166666666665</v>
      </c>
      <c r="J42" s="49">
        <v>2551.25</v>
      </c>
      <c r="K42" s="49">
        <v>2509.3333333333335</v>
      </c>
      <c r="P42">
        <v>591</v>
      </c>
      <c r="Q42">
        <v>1896.3333333333333</v>
      </c>
    </row>
    <row r="43" spans="1:17" x14ac:dyDescent="0.25">
      <c r="A43" t="s">
        <v>109</v>
      </c>
      <c r="B43">
        <f t="shared" si="0"/>
        <v>547</v>
      </c>
      <c r="C43">
        <f>ROW()</f>
        <v>43</v>
      </c>
      <c r="D43" s="49">
        <v>1398.5</v>
      </c>
      <c r="E43" s="49">
        <v>1375.75</v>
      </c>
      <c r="F43" s="49">
        <v>1394.25</v>
      </c>
      <c r="G43" s="49">
        <v>1401.75</v>
      </c>
      <c r="H43" s="49">
        <v>1402.5</v>
      </c>
      <c r="I43" s="49">
        <v>1406.9166666666667</v>
      </c>
      <c r="J43" s="49">
        <v>1424.6666666666667</v>
      </c>
      <c r="K43" s="49">
        <v>1443.4166666666667</v>
      </c>
    </row>
    <row r="44" spans="1:17" s="21" customFormat="1" x14ac:dyDescent="0.25">
      <c r="A44" t="s">
        <v>110</v>
      </c>
      <c r="B44">
        <f t="shared" si="0"/>
        <v>577</v>
      </c>
      <c r="C44">
        <f>ROW()</f>
        <v>44</v>
      </c>
      <c r="D44" s="49">
        <v>1129.9166666666667</v>
      </c>
      <c r="E44" s="49">
        <v>1220.1666666666667</v>
      </c>
      <c r="F44" s="49">
        <v>1328</v>
      </c>
      <c r="G44" s="49">
        <v>1432.4166666666667</v>
      </c>
      <c r="H44" s="49">
        <v>1500.3333333333333</v>
      </c>
      <c r="I44" s="49">
        <v>1500.3333333333333</v>
      </c>
      <c r="J44" s="49">
        <v>1537.1666666666667</v>
      </c>
      <c r="K44" s="49">
        <v>1580</v>
      </c>
      <c r="L44"/>
      <c r="P44"/>
      <c r="Q44"/>
    </row>
    <row r="45" spans="1:17" x14ac:dyDescent="0.25">
      <c r="A45" t="s">
        <v>112</v>
      </c>
      <c r="B45">
        <f t="shared" si="0"/>
        <v>580</v>
      </c>
      <c r="C45">
        <f>ROW()</f>
        <v>45</v>
      </c>
      <c r="D45" s="49">
        <v>1615.5833333333333</v>
      </c>
      <c r="E45" s="49">
        <v>1699.9166666666667</v>
      </c>
      <c r="F45" s="49">
        <v>1814.5833333333333</v>
      </c>
      <c r="G45" s="49">
        <v>1928.9166666666667</v>
      </c>
      <c r="H45" s="49">
        <v>2027.8333333333333</v>
      </c>
      <c r="I45" s="49">
        <v>3305</v>
      </c>
      <c r="J45" s="49">
        <v>3710.9166666666665</v>
      </c>
      <c r="K45" s="49">
        <v>3814.9166666666665</v>
      </c>
    </row>
    <row r="46" spans="1:17" x14ac:dyDescent="0.25">
      <c r="A46" t="s">
        <v>113</v>
      </c>
      <c r="B46">
        <f t="shared" si="0"/>
        <v>581</v>
      </c>
      <c r="C46">
        <f>ROW()</f>
        <v>46</v>
      </c>
      <c r="D46" s="49">
        <v>124.66666666666667</v>
      </c>
      <c r="E46" s="49">
        <v>141.58333333333334</v>
      </c>
      <c r="F46" s="49">
        <v>155.41666666666666</v>
      </c>
      <c r="G46" s="49">
        <v>168.16666666666666</v>
      </c>
      <c r="H46" s="49">
        <v>177.91666666666666</v>
      </c>
      <c r="I46" s="49">
        <v>232.66666666666666</v>
      </c>
      <c r="J46" s="49">
        <v>289.25</v>
      </c>
      <c r="K46" s="49">
        <v>322.66666666666669</v>
      </c>
    </row>
    <row r="47" spans="1:17" x14ac:dyDescent="0.25">
      <c r="A47" t="s">
        <v>114</v>
      </c>
      <c r="B47">
        <f t="shared" si="0"/>
        <v>584</v>
      </c>
      <c r="C47">
        <f>ROW()</f>
        <v>47</v>
      </c>
      <c r="D47" s="49">
        <v>926.75</v>
      </c>
      <c r="E47" s="49">
        <v>1037.3333333333333</v>
      </c>
      <c r="F47" s="49">
        <v>1589.75</v>
      </c>
      <c r="G47" s="49">
        <v>1842.8333333333333</v>
      </c>
      <c r="H47" s="49">
        <v>1859</v>
      </c>
      <c r="I47" s="49">
        <v>1931.1666666666667</v>
      </c>
      <c r="J47" s="49">
        <v>1949.9166666666667</v>
      </c>
      <c r="K47" s="49">
        <v>1939.5</v>
      </c>
    </row>
    <row r="48" spans="1:17" x14ac:dyDescent="0.25">
      <c r="A48" t="s">
        <v>115</v>
      </c>
      <c r="B48">
        <f t="shared" si="0"/>
        <v>589</v>
      </c>
      <c r="C48">
        <f>ROW()</f>
        <v>48</v>
      </c>
      <c r="D48" s="49">
        <v>985.08333333333337</v>
      </c>
      <c r="E48" s="49">
        <v>992.16666666666663</v>
      </c>
      <c r="F48" s="49">
        <v>1009.25</v>
      </c>
      <c r="G48" s="49">
        <v>1035.3333333333333</v>
      </c>
      <c r="H48" s="49">
        <v>1077.75</v>
      </c>
      <c r="I48" s="49">
        <v>1150</v>
      </c>
      <c r="J48" s="49">
        <v>1172.75</v>
      </c>
      <c r="K48" s="49">
        <v>1229.6666666666667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activeCell="N1" activeCellId="1" sqref="A1:A1048576 N1:N1048576"/>
    </sheetView>
  </sheetViews>
  <sheetFormatPr defaultRowHeight="15" x14ac:dyDescent="0.25"/>
  <cols>
    <col min="1" max="1" width="24.85546875" customWidth="1"/>
    <col min="14" max="14" width="24.85546875" customWidth="1"/>
  </cols>
  <sheetData>
    <row r="1" spans="1:14" x14ac:dyDescent="0.25">
      <c r="A1" t="s">
        <v>140</v>
      </c>
      <c r="B1" s="44">
        <v>43831</v>
      </c>
      <c r="C1" s="44">
        <v>43862</v>
      </c>
      <c r="D1" s="44">
        <v>43891</v>
      </c>
      <c r="E1" s="44">
        <v>43922</v>
      </c>
      <c r="F1" s="44">
        <v>43952</v>
      </c>
      <c r="G1" s="44">
        <v>43983</v>
      </c>
      <c r="H1" s="44">
        <v>44013</v>
      </c>
      <c r="I1" s="44">
        <v>44044</v>
      </c>
      <c r="J1" s="44">
        <v>44075</v>
      </c>
      <c r="K1" s="44">
        <v>44105</v>
      </c>
      <c r="L1" s="44">
        <v>44136</v>
      </c>
      <c r="M1" s="44">
        <v>44166</v>
      </c>
      <c r="N1" t="s">
        <v>143</v>
      </c>
    </row>
    <row r="2" spans="1:14" x14ac:dyDescent="0.25">
      <c r="A2" t="s">
        <v>8</v>
      </c>
      <c r="B2">
        <v>2114</v>
      </c>
      <c r="C2">
        <v>2117</v>
      </c>
      <c r="D2">
        <v>2110</v>
      </c>
      <c r="E2">
        <v>2099</v>
      </c>
      <c r="F2">
        <v>2096</v>
      </c>
      <c r="G2">
        <v>2097</v>
      </c>
      <c r="H2">
        <v>2095</v>
      </c>
      <c r="I2">
        <v>2090</v>
      </c>
      <c r="J2">
        <v>2086</v>
      </c>
      <c r="K2">
        <v>2092</v>
      </c>
      <c r="L2">
        <v>2091</v>
      </c>
      <c r="M2">
        <v>2090</v>
      </c>
      <c r="N2">
        <f t="shared" ref="N2:N42" si="0">AVERAGE(B2:M2)</f>
        <v>2098.0833333333335</v>
      </c>
    </row>
    <row r="3" spans="1:14" x14ac:dyDescent="0.25">
      <c r="A3" t="s">
        <v>9</v>
      </c>
      <c r="B3">
        <v>2012</v>
      </c>
      <c r="C3">
        <v>2015</v>
      </c>
      <c r="D3">
        <v>2014</v>
      </c>
      <c r="E3">
        <v>2020</v>
      </c>
      <c r="F3">
        <v>2017</v>
      </c>
      <c r="G3">
        <v>2022</v>
      </c>
      <c r="H3">
        <v>2007</v>
      </c>
      <c r="I3">
        <v>2000</v>
      </c>
      <c r="J3">
        <v>2000</v>
      </c>
      <c r="K3">
        <v>1996</v>
      </c>
      <c r="L3">
        <v>1994</v>
      </c>
      <c r="M3">
        <v>1985</v>
      </c>
      <c r="N3">
        <f t="shared" si="0"/>
        <v>2006.8333333333333</v>
      </c>
    </row>
    <row r="4" spans="1:14" x14ac:dyDescent="0.25">
      <c r="A4" t="s">
        <v>10</v>
      </c>
      <c r="B4">
        <v>1884</v>
      </c>
      <c r="C4">
        <v>1870</v>
      </c>
      <c r="D4">
        <v>1872</v>
      </c>
      <c r="E4">
        <v>1874</v>
      </c>
      <c r="F4">
        <v>1879</v>
      </c>
      <c r="G4">
        <v>1872</v>
      </c>
      <c r="H4">
        <v>1871</v>
      </c>
      <c r="I4">
        <v>1864</v>
      </c>
      <c r="J4">
        <v>1871</v>
      </c>
      <c r="K4">
        <v>1872</v>
      </c>
      <c r="L4">
        <v>1864</v>
      </c>
      <c r="M4">
        <v>1862</v>
      </c>
      <c r="N4">
        <f t="shared" si="0"/>
        <v>1871.25</v>
      </c>
    </row>
    <row r="5" spans="1:14" x14ac:dyDescent="0.25">
      <c r="A5" t="s">
        <v>11</v>
      </c>
      <c r="B5">
        <v>1977</v>
      </c>
      <c r="C5">
        <v>1961</v>
      </c>
      <c r="D5">
        <v>1962</v>
      </c>
      <c r="E5">
        <v>1971</v>
      </c>
      <c r="F5">
        <v>1972</v>
      </c>
      <c r="G5">
        <v>1983</v>
      </c>
      <c r="H5">
        <v>1991</v>
      </c>
      <c r="I5">
        <v>2006</v>
      </c>
      <c r="J5">
        <v>2002</v>
      </c>
      <c r="K5">
        <v>1999</v>
      </c>
      <c r="L5">
        <v>2003</v>
      </c>
      <c r="M5">
        <v>2008</v>
      </c>
      <c r="N5">
        <f t="shared" si="0"/>
        <v>1986.25</v>
      </c>
    </row>
    <row r="6" spans="1:14" x14ac:dyDescent="0.25">
      <c r="A6" t="s">
        <v>12</v>
      </c>
      <c r="B6">
        <v>2174</v>
      </c>
      <c r="C6">
        <v>2170</v>
      </c>
      <c r="D6">
        <v>2153</v>
      </c>
      <c r="E6">
        <v>2151</v>
      </c>
      <c r="F6">
        <v>2145</v>
      </c>
      <c r="G6">
        <v>2153</v>
      </c>
      <c r="H6">
        <v>2151</v>
      </c>
      <c r="I6">
        <v>2151</v>
      </c>
      <c r="J6">
        <v>2158</v>
      </c>
      <c r="K6">
        <v>2146</v>
      </c>
      <c r="L6">
        <v>2167</v>
      </c>
      <c r="M6">
        <v>2166</v>
      </c>
      <c r="N6">
        <f t="shared" si="0"/>
        <v>2157.0833333333335</v>
      </c>
    </row>
    <row r="7" spans="1:14" x14ac:dyDescent="0.25">
      <c r="A7" t="s">
        <v>47</v>
      </c>
      <c r="B7">
        <v>2582</v>
      </c>
      <c r="C7">
        <v>2572</v>
      </c>
      <c r="D7">
        <v>2575</v>
      </c>
      <c r="E7">
        <v>2575</v>
      </c>
      <c r="F7">
        <v>2564</v>
      </c>
      <c r="G7">
        <v>2558</v>
      </c>
      <c r="H7">
        <v>2559</v>
      </c>
      <c r="I7">
        <v>2556</v>
      </c>
      <c r="J7">
        <v>2554</v>
      </c>
      <c r="K7">
        <v>2556</v>
      </c>
      <c r="L7">
        <v>2553</v>
      </c>
      <c r="M7">
        <v>2562</v>
      </c>
      <c r="N7">
        <f t="shared" si="0"/>
        <v>2563.8333333333335</v>
      </c>
    </row>
    <row r="8" spans="1:14" x14ac:dyDescent="0.25">
      <c r="A8" t="s">
        <v>13</v>
      </c>
      <c r="B8">
        <v>3593</v>
      </c>
      <c r="C8">
        <v>3590</v>
      </c>
      <c r="D8">
        <v>3596</v>
      </c>
      <c r="E8">
        <v>3604</v>
      </c>
      <c r="F8">
        <v>3602</v>
      </c>
      <c r="G8">
        <v>3598</v>
      </c>
      <c r="H8">
        <v>3614</v>
      </c>
      <c r="I8">
        <v>3624</v>
      </c>
      <c r="J8">
        <v>3631</v>
      </c>
      <c r="K8">
        <v>3644</v>
      </c>
      <c r="L8">
        <v>3650</v>
      </c>
      <c r="M8">
        <v>3641</v>
      </c>
      <c r="N8">
        <f t="shared" si="0"/>
        <v>3615.5833333333335</v>
      </c>
    </row>
    <row r="9" spans="1:14" x14ac:dyDescent="0.25">
      <c r="A9" t="s">
        <v>14</v>
      </c>
      <c r="B9">
        <v>2727</v>
      </c>
      <c r="C9">
        <v>2721</v>
      </c>
      <c r="D9">
        <v>2726</v>
      </c>
      <c r="E9">
        <v>2728</v>
      </c>
      <c r="F9">
        <v>2730</v>
      </c>
      <c r="G9">
        <v>2730</v>
      </c>
      <c r="H9">
        <v>2732</v>
      </c>
      <c r="I9">
        <v>2736</v>
      </c>
      <c r="J9">
        <v>2733</v>
      </c>
      <c r="K9">
        <v>2740</v>
      </c>
      <c r="L9">
        <v>2734</v>
      </c>
      <c r="M9">
        <v>2731</v>
      </c>
      <c r="N9">
        <f t="shared" si="0"/>
        <v>2730.6666666666665</v>
      </c>
    </row>
    <row r="10" spans="1:14" x14ac:dyDescent="0.25">
      <c r="A10" t="s">
        <v>15</v>
      </c>
      <c r="B10">
        <v>4581</v>
      </c>
      <c r="C10">
        <v>4576</v>
      </c>
      <c r="D10">
        <v>4585</v>
      </c>
      <c r="E10">
        <v>4580</v>
      </c>
      <c r="F10">
        <v>4595</v>
      </c>
      <c r="G10">
        <v>4612</v>
      </c>
      <c r="H10">
        <v>4616</v>
      </c>
      <c r="I10">
        <v>4638</v>
      </c>
      <c r="J10">
        <v>4639</v>
      </c>
      <c r="K10">
        <v>4638</v>
      </c>
      <c r="L10">
        <v>4643</v>
      </c>
      <c r="M10">
        <v>4650</v>
      </c>
      <c r="N10">
        <f t="shared" si="0"/>
        <v>4612.75</v>
      </c>
    </row>
    <row r="11" spans="1:14" x14ac:dyDescent="0.25">
      <c r="A11" t="s">
        <v>16</v>
      </c>
      <c r="B11">
        <v>2925</v>
      </c>
      <c r="C11">
        <v>2922</v>
      </c>
      <c r="D11">
        <v>2930</v>
      </c>
      <c r="E11">
        <v>2930</v>
      </c>
      <c r="F11">
        <v>2940</v>
      </c>
      <c r="G11">
        <v>2930</v>
      </c>
      <c r="H11">
        <v>2933</v>
      </c>
      <c r="I11">
        <v>2936</v>
      </c>
      <c r="J11">
        <v>2943</v>
      </c>
      <c r="K11">
        <v>2949</v>
      </c>
      <c r="L11">
        <v>2946</v>
      </c>
      <c r="M11">
        <v>2944</v>
      </c>
      <c r="N11">
        <f t="shared" si="0"/>
        <v>2935.6666666666665</v>
      </c>
    </row>
    <row r="12" spans="1:14" x14ac:dyDescent="0.25">
      <c r="A12" t="s">
        <v>17</v>
      </c>
      <c r="B12">
        <v>521</v>
      </c>
      <c r="C12">
        <v>520</v>
      </c>
      <c r="D12">
        <v>522</v>
      </c>
      <c r="E12">
        <v>528</v>
      </c>
      <c r="F12">
        <v>525</v>
      </c>
      <c r="G12">
        <v>525</v>
      </c>
      <c r="H12">
        <v>521</v>
      </c>
      <c r="I12">
        <v>522</v>
      </c>
      <c r="J12">
        <v>522</v>
      </c>
      <c r="K12">
        <v>524</v>
      </c>
      <c r="L12">
        <v>525</v>
      </c>
      <c r="M12">
        <v>528</v>
      </c>
      <c r="N12">
        <f t="shared" si="0"/>
        <v>523.58333333333337</v>
      </c>
    </row>
    <row r="13" spans="1:14" x14ac:dyDescent="0.25">
      <c r="A13" t="s">
        <v>18</v>
      </c>
      <c r="B13">
        <v>1846</v>
      </c>
      <c r="C13">
        <v>1846</v>
      </c>
      <c r="D13">
        <v>1852</v>
      </c>
      <c r="E13">
        <v>1856</v>
      </c>
      <c r="F13">
        <v>1853</v>
      </c>
      <c r="G13">
        <v>1864</v>
      </c>
      <c r="H13">
        <v>1867</v>
      </c>
      <c r="I13">
        <v>1874</v>
      </c>
      <c r="J13">
        <v>1870</v>
      </c>
      <c r="K13">
        <v>1873</v>
      </c>
      <c r="L13">
        <v>1874</v>
      </c>
      <c r="M13">
        <v>1871</v>
      </c>
      <c r="N13">
        <f t="shared" si="0"/>
        <v>1862.1666666666667</v>
      </c>
    </row>
    <row r="14" spans="1:14" x14ac:dyDescent="0.25">
      <c r="A14" t="s">
        <v>19</v>
      </c>
      <c r="B14">
        <v>2361</v>
      </c>
      <c r="C14">
        <v>2360</v>
      </c>
      <c r="D14">
        <v>2366</v>
      </c>
      <c r="E14">
        <v>2360</v>
      </c>
      <c r="F14">
        <v>2346</v>
      </c>
      <c r="G14">
        <v>2353</v>
      </c>
      <c r="H14">
        <v>2351</v>
      </c>
      <c r="I14">
        <v>2366</v>
      </c>
      <c r="J14">
        <v>2368</v>
      </c>
      <c r="K14">
        <v>2384</v>
      </c>
      <c r="L14">
        <v>2385</v>
      </c>
      <c r="M14">
        <v>2377</v>
      </c>
      <c r="N14">
        <f t="shared" si="0"/>
        <v>2364.75</v>
      </c>
    </row>
    <row r="15" spans="1:14" x14ac:dyDescent="0.25">
      <c r="A15" t="s">
        <v>20</v>
      </c>
      <c r="B15">
        <v>1586</v>
      </c>
      <c r="C15">
        <v>1583</v>
      </c>
      <c r="D15">
        <v>1585</v>
      </c>
      <c r="E15">
        <v>1587</v>
      </c>
      <c r="F15">
        <v>1590</v>
      </c>
      <c r="G15">
        <v>1592</v>
      </c>
      <c r="H15">
        <v>1600</v>
      </c>
      <c r="I15">
        <v>1600</v>
      </c>
      <c r="J15">
        <v>1610</v>
      </c>
      <c r="K15">
        <v>1617</v>
      </c>
      <c r="L15">
        <v>1616</v>
      </c>
      <c r="M15">
        <v>1625</v>
      </c>
      <c r="N15">
        <f t="shared" si="0"/>
        <v>1599.25</v>
      </c>
    </row>
    <row r="16" spans="1:14" x14ac:dyDescent="0.25">
      <c r="A16" t="s">
        <v>21</v>
      </c>
      <c r="B16">
        <v>1594</v>
      </c>
      <c r="C16">
        <v>1596</v>
      </c>
      <c r="D16">
        <v>1599</v>
      </c>
      <c r="E16">
        <v>1606</v>
      </c>
      <c r="F16">
        <v>1617</v>
      </c>
      <c r="G16">
        <v>1610</v>
      </c>
      <c r="H16">
        <v>1614</v>
      </c>
      <c r="I16">
        <v>1625</v>
      </c>
      <c r="J16">
        <v>1629</v>
      </c>
      <c r="K16">
        <v>1632</v>
      </c>
      <c r="L16">
        <v>1627</v>
      </c>
      <c r="M16">
        <v>1630</v>
      </c>
      <c r="N16">
        <f t="shared" si="0"/>
        <v>1614.9166666666667</v>
      </c>
    </row>
    <row r="17" spans="1:14" x14ac:dyDescent="0.25">
      <c r="A17" t="s">
        <v>22</v>
      </c>
      <c r="B17">
        <v>1872</v>
      </c>
      <c r="C17">
        <v>1874</v>
      </c>
      <c r="D17">
        <v>1874</v>
      </c>
      <c r="E17">
        <v>1881</v>
      </c>
      <c r="F17">
        <v>1885</v>
      </c>
      <c r="G17">
        <v>1890</v>
      </c>
      <c r="H17">
        <v>1898</v>
      </c>
      <c r="I17">
        <v>1904</v>
      </c>
      <c r="J17">
        <v>1909</v>
      </c>
      <c r="K17">
        <v>1905</v>
      </c>
      <c r="L17">
        <v>1909</v>
      </c>
      <c r="M17">
        <v>1914</v>
      </c>
      <c r="N17">
        <f t="shared" si="0"/>
        <v>1892.9166666666667</v>
      </c>
    </row>
    <row r="18" spans="1:14" x14ac:dyDescent="0.25">
      <c r="A18" t="s">
        <v>23</v>
      </c>
      <c r="B18">
        <v>1814</v>
      </c>
      <c r="C18">
        <v>1813</v>
      </c>
      <c r="D18">
        <v>1815</v>
      </c>
      <c r="E18">
        <v>1824</v>
      </c>
      <c r="F18">
        <v>1821</v>
      </c>
      <c r="G18">
        <v>1822</v>
      </c>
      <c r="H18">
        <v>1823</v>
      </c>
      <c r="I18">
        <v>1823</v>
      </c>
      <c r="J18">
        <v>1819</v>
      </c>
      <c r="K18">
        <v>1824</v>
      </c>
      <c r="L18">
        <v>1824</v>
      </c>
      <c r="M18">
        <v>1824</v>
      </c>
      <c r="N18">
        <f t="shared" si="0"/>
        <v>1820.5</v>
      </c>
    </row>
    <row r="19" spans="1:14" x14ac:dyDescent="0.25">
      <c r="A19" t="s">
        <v>24</v>
      </c>
      <c r="B19">
        <v>1004</v>
      </c>
      <c r="C19">
        <v>998</v>
      </c>
      <c r="D19">
        <v>998</v>
      </c>
      <c r="E19">
        <v>999</v>
      </c>
      <c r="F19">
        <v>1001</v>
      </c>
      <c r="G19">
        <v>993</v>
      </c>
      <c r="H19">
        <v>1004</v>
      </c>
      <c r="I19">
        <v>996</v>
      </c>
      <c r="J19">
        <v>990</v>
      </c>
      <c r="K19">
        <v>986</v>
      </c>
      <c r="L19">
        <v>981</v>
      </c>
      <c r="M19">
        <v>980</v>
      </c>
      <c r="N19">
        <f t="shared" si="0"/>
        <v>994.16666666666663</v>
      </c>
    </row>
    <row r="20" spans="1:14" x14ac:dyDescent="0.25">
      <c r="A20" t="s">
        <v>25</v>
      </c>
      <c r="B20">
        <v>813</v>
      </c>
      <c r="C20">
        <v>806</v>
      </c>
      <c r="D20">
        <v>809</v>
      </c>
      <c r="E20">
        <v>808</v>
      </c>
      <c r="F20">
        <v>807</v>
      </c>
      <c r="G20">
        <v>812</v>
      </c>
      <c r="H20">
        <v>817</v>
      </c>
      <c r="I20">
        <v>808</v>
      </c>
      <c r="J20">
        <v>805</v>
      </c>
      <c r="K20">
        <v>809</v>
      </c>
      <c r="L20">
        <v>813</v>
      </c>
      <c r="M20">
        <v>808</v>
      </c>
      <c r="N20">
        <f t="shared" si="0"/>
        <v>809.58333333333337</v>
      </c>
    </row>
    <row r="21" spans="1:14" x14ac:dyDescent="0.25">
      <c r="A21" t="s">
        <v>27</v>
      </c>
      <c r="B21">
        <v>1188</v>
      </c>
      <c r="C21">
        <v>1188</v>
      </c>
      <c r="D21">
        <v>1193</v>
      </c>
      <c r="E21">
        <v>1194</v>
      </c>
      <c r="F21">
        <v>1198</v>
      </c>
      <c r="G21">
        <v>1198</v>
      </c>
      <c r="H21">
        <v>1198</v>
      </c>
      <c r="I21">
        <v>1202</v>
      </c>
      <c r="J21">
        <v>1200</v>
      </c>
      <c r="K21">
        <v>1202</v>
      </c>
      <c r="L21">
        <v>1220</v>
      </c>
      <c r="M21">
        <v>1229</v>
      </c>
      <c r="N21">
        <f t="shared" si="0"/>
        <v>1200.8333333333333</v>
      </c>
    </row>
    <row r="22" spans="1:14" x14ac:dyDescent="0.25">
      <c r="A22" t="s">
        <v>28</v>
      </c>
      <c r="B22">
        <v>2609</v>
      </c>
      <c r="C22">
        <v>2607</v>
      </c>
      <c r="D22">
        <v>2605</v>
      </c>
      <c r="E22">
        <v>2613</v>
      </c>
      <c r="F22">
        <v>2617</v>
      </c>
      <c r="G22">
        <v>2615</v>
      </c>
      <c r="H22">
        <v>2622</v>
      </c>
      <c r="I22">
        <v>2640</v>
      </c>
      <c r="J22">
        <v>2645</v>
      </c>
      <c r="K22">
        <v>2641</v>
      </c>
      <c r="L22">
        <v>2642</v>
      </c>
      <c r="M22">
        <v>2645</v>
      </c>
      <c r="N22">
        <f t="shared" si="0"/>
        <v>2625.0833333333335</v>
      </c>
    </row>
    <row r="23" spans="1:14" x14ac:dyDescent="0.25">
      <c r="A23" t="s">
        <v>48</v>
      </c>
      <c r="B23">
        <v>2118</v>
      </c>
      <c r="C23">
        <v>2118</v>
      </c>
      <c r="D23">
        <v>2118</v>
      </c>
      <c r="E23">
        <v>2126</v>
      </c>
      <c r="F23">
        <v>2127</v>
      </c>
      <c r="G23">
        <v>2131</v>
      </c>
      <c r="H23">
        <v>2131</v>
      </c>
      <c r="I23">
        <v>2135</v>
      </c>
      <c r="J23">
        <v>2144</v>
      </c>
      <c r="K23">
        <v>2142</v>
      </c>
      <c r="L23">
        <v>2156</v>
      </c>
      <c r="M23">
        <v>2163</v>
      </c>
      <c r="N23">
        <f t="shared" si="0"/>
        <v>2134.0833333333335</v>
      </c>
    </row>
    <row r="24" spans="1:14" x14ac:dyDescent="0.25">
      <c r="A24" t="s">
        <v>30</v>
      </c>
      <c r="B24">
        <v>797</v>
      </c>
      <c r="C24">
        <v>800</v>
      </c>
      <c r="D24">
        <v>803</v>
      </c>
      <c r="E24">
        <v>802</v>
      </c>
      <c r="F24">
        <v>805</v>
      </c>
      <c r="G24">
        <v>805</v>
      </c>
      <c r="H24">
        <v>811</v>
      </c>
      <c r="I24">
        <v>805</v>
      </c>
      <c r="J24">
        <v>805</v>
      </c>
      <c r="K24">
        <v>799</v>
      </c>
      <c r="L24">
        <v>801</v>
      </c>
      <c r="M24">
        <v>798</v>
      </c>
      <c r="N24">
        <f t="shared" si="0"/>
        <v>802.58333333333337</v>
      </c>
    </row>
    <row r="25" spans="1:14" x14ac:dyDescent="0.25">
      <c r="A25" t="s">
        <v>31</v>
      </c>
      <c r="B25">
        <v>3075</v>
      </c>
      <c r="C25">
        <v>3068</v>
      </c>
      <c r="D25">
        <v>3069</v>
      </c>
      <c r="E25">
        <v>3068</v>
      </c>
      <c r="F25">
        <v>3068</v>
      </c>
      <c r="G25">
        <v>3066</v>
      </c>
      <c r="H25">
        <v>3061</v>
      </c>
      <c r="I25">
        <v>3063</v>
      </c>
      <c r="J25">
        <v>3056</v>
      </c>
      <c r="K25">
        <v>3045</v>
      </c>
      <c r="L25">
        <v>3041</v>
      </c>
      <c r="M25">
        <v>3043</v>
      </c>
      <c r="N25">
        <f t="shared" si="0"/>
        <v>3060.25</v>
      </c>
    </row>
    <row r="26" spans="1:14" x14ac:dyDescent="0.25">
      <c r="A26" t="s">
        <v>33</v>
      </c>
      <c r="B26">
        <v>2432</v>
      </c>
      <c r="C26">
        <v>2429</v>
      </c>
      <c r="D26">
        <v>2433</v>
      </c>
      <c r="E26">
        <v>2434</v>
      </c>
      <c r="F26">
        <v>2438</v>
      </c>
      <c r="G26">
        <v>2437</v>
      </c>
      <c r="H26">
        <v>2434</v>
      </c>
      <c r="I26">
        <v>2437</v>
      </c>
      <c r="J26">
        <v>2445</v>
      </c>
      <c r="K26">
        <v>2456</v>
      </c>
      <c r="L26">
        <v>2465</v>
      </c>
      <c r="M26">
        <v>2457</v>
      </c>
      <c r="N26">
        <f t="shared" si="0"/>
        <v>2441.4166666666665</v>
      </c>
    </row>
    <row r="27" spans="1:14" x14ac:dyDescent="0.25">
      <c r="A27" t="s">
        <v>49</v>
      </c>
      <c r="B27">
        <v>1405</v>
      </c>
      <c r="C27">
        <v>1406</v>
      </c>
      <c r="D27">
        <v>1415</v>
      </c>
      <c r="E27">
        <v>1416</v>
      </c>
      <c r="F27">
        <v>1422</v>
      </c>
      <c r="G27">
        <v>1427</v>
      </c>
      <c r="H27">
        <v>1429</v>
      </c>
      <c r="I27">
        <v>1434</v>
      </c>
      <c r="J27">
        <v>1438</v>
      </c>
      <c r="K27">
        <v>1435</v>
      </c>
      <c r="L27">
        <v>1439</v>
      </c>
      <c r="M27">
        <v>1441</v>
      </c>
      <c r="N27">
        <f t="shared" si="0"/>
        <v>1425.5833333333333</v>
      </c>
    </row>
    <row r="28" spans="1:14" x14ac:dyDescent="0.25">
      <c r="A28" t="s">
        <v>35</v>
      </c>
      <c r="B28">
        <v>1188</v>
      </c>
      <c r="C28">
        <v>1184</v>
      </c>
      <c r="D28">
        <v>1185</v>
      </c>
      <c r="E28">
        <v>1194</v>
      </c>
      <c r="F28">
        <v>1194</v>
      </c>
      <c r="G28">
        <v>1193</v>
      </c>
      <c r="H28">
        <v>1201</v>
      </c>
      <c r="I28">
        <v>1202</v>
      </c>
      <c r="J28">
        <v>1207</v>
      </c>
      <c r="K28">
        <v>1216</v>
      </c>
      <c r="L28">
        <v>1216</v>
      </c>
      <c r="M28">
        <v>1216</v>
      </c>
      <c r="N28">
        <f t="shared" si="0"/>
        <v>1199.6666666666667</v>
      </c>
    </row>
    <row r="29" spans="1:14" x14ac:dyDescent="0.25">
      <c r="A29" t="s">
        <v>36</v>
      </c>
      <c r="B29">
        <v>2069</v>
      </c>
      <c r="C29">
        <v>2061</v>
      </c>
      <c r="D29">
        <v>2066</v>
      </c>
      <c r="E29">
        <v>2076</v>
      </c>
      <c r="F29">
        <v>2076</v>
      </c>
      <c r="G29">
        <v>2078</v>
      </c>
      <c r="H29">
        <v>2077</v>
      </c>
      <c r="I29">
        <v>2076</v>
      </c>
      <c r="J29">
        <v>2076</v>
      </c>
      <c r="K29">
        <v>2081</v>
      </c>
      <c r="L29">
        <v>2089</v>
      </c>
      <c r="M29">
        <v>2089</v>
      </c>
      <c r="N29">
        <f t="shared" si="0"/>
        <v>2076.1666666666665</v>
      </c>
    </row>
    <row r="30" spans="1:14" x14ac:dyDescent="0.25">
      <c r="A30" t="s">
        <v>141</v>
      </c>
      <c r="B30">
        <v>25</v>
      </c>
      <c r="C30">
        <v>24</v>
      </c>
      <c r="D30">
        <v>24</v>
      </c>
      <c r="E30">
        <v>25</v>
      </c>
      <c r="F30">
        <v>26</v>
      </c>
      <c r="G30">
        <v>27</v>
      </c>
      <c r="H30">
        <v>27</v>
      </c>
      <c r="I30">
        <v>27</v>
      </c>
      <c r="J30">
        <v>28</v>
      </c>
      <c r="K30">
        <v>28</v>
      </c>
      <c r="L30">
        <v>29</v>
      </c>
      <c r="M30">
        <v>30</v>
      </c>
      <c r="N30">
        <f t="shared" si="0"/>
        <v>26.666666666666668</v>
      </c>
    </row>
    <row r="31" spans="1:14" x14ac:dyDescent="0.25">
      <c r="A31" t="s">
        <v>37</v>
      </c>
      <c r="B31">
        <v>1521</v>
      </c>
      <c r="C31">
        <v>1517</v>
      </c>
      <c r="D31">
        <v>1521</v>
      </c>
      <c r="E31">
        <v>1532</v>
      </c>
      <c r="F31">
        <v>1524</v>
      </c>
      <c r="G31">
        <v>1532</v>
      </c>
      <c r="H31">
        <v>1531</v>
      </c>
      <c r="I31">
        <v>1535</v>
      </c>
      <c r="J31">
        <v>1540</v>
      </c>
      <c r="K31">
        <v>1539</v>
      </c>
      <c r="L31">
        <v>1537</v>
      </c>
      <c r="M31">
        <v>1537</v>
      </c>
      <c r="N31">
        <f t="shared" si="0"/>
        <v>1530.5</v>
      </c>
    </row>
    <row r="32" spans="1:14" x14ac:dyDescent="0.25">
      <c r="A32" t="s">
        <v>38</v>
      </c>
      <c r="B32">
        <v>539</v>
      </c>
      <c r="C32">
        <v>547</v>
      </c>
      <c r="D32">
        <v>549</v>
      </c>
      <c r="E32">
        <v>550</v>
      </c>
      <c r="F32">
        <v>553</v>
      </c>
      <c r="G32">
        <v>557</v>
      </c>
      <c r="H32">
        <v>564</v>
      </c>
      <c r="I32">
        <v>564</v>
      </c>
      <c r="J32">
        <v>574</v>
      </c>
      <c r="K32">
        <v>585</v>
      </c>
      <c r="L32">
        <v>583</v>
      </c>
      <c r="M32">
        <v>583</v>
      </c>
      <c r="N32">
        <f t="shared" si="0"/>
        <v>562.33333333333337</v>
      </c>
    </row>
    <row r="33" spans="1:14" x14ac:dyDescent="0.25">
      <c r="A33" t="s">
        <v>50</v>
      </c>
      <c r="B33">
        <v>1528</v>
      </c>
      <c r="C33">
        <v>1536</v>
      </c>
      <c r="D33">
        <v>1540</v>
      </c>
      <c r="E33">
        <v>1540</v>
      </c>
      <c r="F33">
        <v>1545</v>
      </c>
      <c r="G33">
        <v>1552</v>
      </c>
      <c r="H33">
        <v>1545</v>
      </c>
      <c r="I33">
        <v>1558</v>
      </c>
      <c r="J33">
        <v>1564</v>
      </c>
      <c r="K33">
        <v>1567</v>
      </c>
      <c r="L33">
        <v>1581</v>
      </c>
      <c r="M33">
        <v>1583</v>
      </c>
      <c r="N33">
        <f t="shared" si="0"/>
        <v>1553.25</v>
      </c>
    </row>
    <row r="34" spans="1:14" x14ac:dyDescent="0.25">
      <c r="A34" t="s">
        <v>52</v>
      </c>
      <c r="B34">
        <v>3642</v>
      </c>
      <c r="C34">
        <v>3662</v>
      </c>
      <c r="D34">
        <v>3681</v>
      </c>
      <c r="E34">
        <v>3707</v>
      </c>
      <c r="F34">
        <v>3722</v>
      </c>
      <c r="G34">
        <v>3727</v>
      </c>
      <c r="H34">
        <v>3743</v>
      </c>
      <c r="I34">
        <v>3756</v>
      </c>
      <c r="J34">
        <v>3757</v>
      </c>
      <c r="K34">
        <v>3766</v>
      </c>
      <c r="L34">
        <v>3762</v>
      </c>
      <c r="M34">
        <v>3775</v>
      </c>
      <c r="N34">
        <f t="shared" si="0"/>
        <v>3725</v>
      </c>
    </row>
    <row r="35" spans="1:14" x14ac:dyDescent="0.25">
      <c r="A35" t="s">
        <v>53</v>
      </c>
      <c r="B35">
        <v>282</v>
      </c>
      <c r="C35">
        <v>282</v>
      </c>
      <c r="D35">
        <v>281</v>
      </c>
      <c r="E35">
        <v>284</v>
      </c>
      <c r="F35">
        <v>284</v>
      </c>
      <c r="G35">
        <v>281</v>
      </c>
      <c r="H35">
        <v>285</v>
      </c>
      <c r="I35">
        <v>292</v>
      </c>
      <c r="J35">
        <v>302</v>
      </c>
      <c r="K35">
        <v>303</v>
      </c>
      <c r="L35">
        <v>298</v>
      </c>
      <c r="M35">
        <v>297</v>
      </c>
      <c r="N35">
        <f t="shared" si="0"/>
        <v>289.25</v>
      </c>
    </row>
    <row r="36" spans="1:14" x14ac:dyDescent="0.25">
      <c r="A36" t="s">
        <v>39</v>
      </c>
      <c r="B36">
        <v>2931</v>
      </c>
      <c r="C36">
        <v>2934</v>
      </c>
      <c r="D36">
        <v>2947</v>
      </c>
      <c r="E36">
        <v>2965</v>
      </c>
      <c r="F36">
        <v>2959</v>
      </c>
      <c r="G36">
        <v>2946</v>
      </c>
      <c r="H36">
        <v>2981</v>
      </c>
      <c r="I36">
        <v>2991</v>
      </c>
      <c r="J36">
        <v>2988</v>
      </c>
      <c r="K36">
        <v>3016</v>
      </c>
      <c r="L36">
        <v>3030</v>
      </c>
      <c r="M36">
        <v>3038</v>
      </c>
      <c r="N36">
        <f t="shared" si="0"/>
        <v>2977.1666666666665</v>
      </c>
    </row>
    <row r="37" spans="1:14" x14ac:dyDescent="0.25">
      <c r="A37" t="s">
        <v>54</v>
      </c>
      <c r="B37">
        <v>1955</v>
      </c>
      <c r="C37">
        <v>1956</v>
      </c>
      <c r="D37">
        <v>1956</v>
      </c>
      <c r="E37">
        <v>1960</v>
      </c>
      <c r="F37">
        <v>1956</v>
      </c>
      <c r="G37">
        <v>1959</v>
      </c>
      <c r="H37">
        <v>1955</v>
      </c>
      <c r="I37">
        <v>1951</v>
      </c>
      <c r="J37">
        <v>1950</v>
      </c>
      <c r="K37">
        <v>1953</v>
      </c>
      <c r="L37">
        <v>1953</v>
      </c>
      <c r="M37">
        <v>1956</v>
      </c>
      <c r="N37">
        <f t="shared" si="0"/>
        <v>1955</v>
      </c>
    </row>
    <row r="38" spans="1:14" x14ac:dyDescent="0.25">
      <c r="A38" t="s">
        <v>41</v>
      </c>
      <c r="B38">
        <v>400</v>
      </c>
      <c r="C38">
        <v>394</v>
      </c>
      <c r="D38">
        <v>395</v>
      </c>
      <c r="E38">
        <v>395</v>
      </c>
      <c r="F38">
        <v>391</v>
      </c>
      <c r="G38">
        <v>391</v>
      </c>
      <c r="H38">
        <v>391</v>
      </c>
      <c r="I38">
        <v>389</v>
      </c>
      <c r="J38">
        <v>392</v>
      </c>
      <c r="K38">
        <v>396</v>
      </c>
      <c r="L38">
        <v>396</v>
      </c>
      <c r="M38">
        <v>392</v>
      </c>
      <c r="N38">
        <f t="shared" si="0"/>
        <v>393.5</v>
      </c>
    </row>
    <row r="39" spans="1:14" x14ac:dyDescent="0.25">
      <c r="A39" t="s">
        <v>43</v>
      </c>
      <c r="B39">
        <v>1184</v>
      </c>
      <c r="C39">
        <v>1186</v>
      </c>
      <c r="D39">
        <v>1185</v>
      </c>
      <c r="E39">
        <v>1184</v>
      </c>
      <c r="F39">
        <v>1188</v>
      </c>
      <c r="G39">
        <v>1188</v>
      </c>
      <c r="H39">
        <v>1179</v>
      </c>
      <c r="I39">
        <v>1178</v>
      </c>
      <c r="J39">
        <v>1166</v>
      </c>
      <c r="K39">
        <v>1152</v>
      </c>
      <c r="L39">
        <v>1146</v>
      </c>
      <c r="M39">
        <v>1153</v>
      </c>
      <c r="N39">
        <f t="shared" si="0"/>
        <v>1174.0833333333333</v>
      </c>
    </row>
    <row r="40" spans="1:14" x14ac:dyDescent="0.25">
      <c r="A40" t="s">
        <v>55</v>
      </c>
      <c r="B40">
        <v>1174</v>
      </c>
      <c r="C40">
        <v>1176</v>
      </c>
      <c r="D40">
        <v>1172</v>
      </c>
      <c r="E40">
        <v>1174</v>
      </c>
      <c r="F40">
        <v>1183</v>
      </c>
      <c r="G40">
        <v>1185</v>
      </c>
      <c r="H40">
        <v>1185</v>
      </c>
      <c r="I40">
        <v>1185</v>
      </c>
      <c r="J40">
        <v>1189</v>
      </c>
      <c r="K40">
        <v>1192</v>
      </c>
      <c r="L40">
        <v>1186</v>
      </c>
      <c r="M40">
        <v>1191</v>
      </c>
      <c r="N40">
        <f t="shared" si="0"/>
        <v>1182.6666666666667</v>
      </c>
    </row>
    <row r="41" spans="1:14" x14ac:dyDescent="0.25">
      <c r="A41" t="s">
        <v>44</v>
      </c>
      <c r="B41">
        <v>2137</v>
      </c>
      <c r="C41">
        <v>2150</v>
      </c>
      <c r="D41">
        <v>2152</v>
      </c>
      <c r="E41">
        <v>2162</v>
      </c>
      <c r="F41">
        <v>2161</v>
      </c>
      <c r="G41">
        <v>2169</v>
      </c>
      <c r="H41">
        <v>2169</v>
      </c>
      <c r="I41">
        <v>2162</v>
      </c>
      <c r="J41">
        <v>2170</v>
      </c>
      <c r="K41">
        <v>2174</v>
      </c>
      <c r="L41">
        <v>2176</v>
      </c>
      <c r="M41">
        <v>2177</v>
      </c>
      <c r="N41">
        <f t="shared" si="0"/>
        <v>2163.25</v>
      </c>
    </row>
    <row r="42" spans="1:14" x14ac:dyDescent="0.25">
      <c r="A42" t="s">
        <v>56</v>
      </c>
      <c r="B42">
        <v>1898</v>
      </c>
      <c r="C42">
        <v>1897</v>
      </c>
      <c r="D42">
        <v>1902</v>
      </c>
      <c r="E42">
        <v>1905</v>
      </c>
      <c r="F42">
        <v>1902</v>
      </c>
      <c r="G42">
        <v>1899</v>
      </c>
      <c r="H42">
        <v>1886</v>
      </c>
      <c r="I42">
        <v>1893</v>
      </c>
      <c r="J42">
        <v>1904</v>
      </c>
      <c r="K42">
        <v>1918</v>
      </c>
      <c r="L42">
        <v>1915</v>
      </c>
      <c r="M42">
        <v>1912</v>
      </c>
      <c r="N42">
        <f t="shared" si="0"/>
        <v>1902.5833333333333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9" zoomScaleNormal="59" workbookViewId="0">
      <selection activeCell="B38" sqref="B38"/>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tabSelected="1" zoomScale="76" zoomScaleNormal="76" workbookViewId="0">
      <selection activeCell="C37" sqref="C37"/>
    </sheetView>
  </sheetViews>
  <sheetFormatPr defaultColWidth="9.140625" defaultRowHeight="15" x14ac:dyDescent="0.25"/>
  <cols>
    <col min="1" max="1" width="6.28515625" style="12" customWidth="1"/>
    <col min="2" max="2" width="21.42578125" style="12" customWidth="1"/>
    <col min="3" max="3" width="22" style="12" customWidth="1"/>
    <col min="4" max="4" width="21.42578125" style="12" customWidth="1"/>
    <col min="5" max="5" width="21.140625" style="12" customWidth="1"/>
    <col min="6" max="7" width="19" style="12" customWidth="1"/>
    <col min="8" max="8" width="36.42578125" style="12" customWidth="1"/>
    <col min="9" max="9" width="24" style="12" customWidth="1"/>
    <col min="10" max="10" width="4.7109375" style="12" customWidth="1"/>
    <col min="11" max="12" width="11.5703125" style="12" bestFit="1" customWidth="1"/>
    <col min="13" max="16384" width="9.140625" style="12"/>
  </cols>
  <sheetData>
    <row r="1" spans="2:18" ht="22.5" customHeight="1" x14ac:dyDescent="0.4">
      <c r="B1" s="15" t="s">
        <v>98</v>
      </c>
      <c r="C1" s="13"/>
      <c r="D1" s="15" t="str">
        <f>pivotter!D1</f>
        <v>Region Jönköpings län</v>
      </c>
      <c r="H1" s="14"/>
      <c r="K1" s="24"/>
      <c r="L1" s="24"/>
      <c r="M1" s="24"/>
      <c r="N1" s="24"/>
      <c r="O1" s="24"/>
      <c r="P1" s="24"/>
      <c r="Q1" s="24"/>
    </row>
    <row r="2" spans="2:18" ht="18.75" customHeight="1" x14ac:dyDescent="0.4">
      <c r="B2" s="13" t="s">
        <v>99</v>
      </c>
      <c r="D2" s="15" t="str">
        <f>pivotter!D2</f>
        <v/>
      </c>
      <c r="I2" s="25" t="s">
        <v>96</v>
      </c>
      <c r="K2" s="26"/>
      <c r="L2" s="26"/>
      <c r="M2" s="26"/>
      <c r="N2" s="26"/>
      <c r="O2" s="26"/>
      <c r="P2" s="26"/>
      <c r="Q2" s="26"/>
      <c r="R2" s="26"/>
    </row>
    <row r="3" spans="2:18" ht="15" customHeight="1" x14ac:dyDescent="0.25">
      <c r="K3" s="26"/>
      <c r="L3" s="26"/>
      <c r="M3" s="26"/>
      <c r="N3" s="26"/>
      <c r="O3" s="26"/>
      <c r="P3" s="26"/>
      <c r="Q3" s="26"/>
      <c r="R3" s="26"/>
    </row>
    <row r="4" spans="2:18" ht="15" customHeight="1" x14ac:dyDescent="0.25"/>
    <row r="5" spans="2:18" ht="15" customHeight="1" x14ac:dyDescent="0.25"/>
    <row r="6" spans="2:18" ht="15" customHeight="1" x14ac:dyDescent="0.25"/>
    <row r="7" spans="2:18" ht="15" customHeight="1" x14ac:dyDescent="0.25"/>
    <row r="8" spans="2:18" ht="15" customHeight="1" x14ac:dyDescent="0.25"/>
    <row r="9" spans="2:18" ht="15" customHeight="1" x14ac:dyDescent="0.25">
      <c r="I9" s="27" t="s">
        <v>97</v>
      </c>
    </row>
    <row r="10" spans="2:18" ht="15" customHeight="1" x14ac:dyDescent="0.25"/>
    <row r="11" spans="2:18" ht="15" customHeight="1" x14ac:dyDescent="0.25"/>
    <row r="12" spans="2:18" ht="157.5" customHeight="1" x14ac:dyDescent="0.25">
      <c r="H12" s="47" t="s">
        <v>137</v>
      </c>
      <c r="I12" s="47"/>
      <c r="J12" s="43"/>
    </row>
    <row r="13" spans="2:18" ht="15.75" x14ac:dyDescent="0.25">
      <c r="J13" s="28"/>
    </row>
    <row r="14" spans="2:18" ht="15.75" x14ac:dyDescent="0.25">
      <c r="J14" s="28"/>
    </row>
    <row r="15" spans="2:18" ht="15.75" customHeight="1" x14ac:dyDescent="0.25">
      <c r="I15" s="42"/>
      <c r="J15" s="42"/>
    </row>
    <row r="16" spans="2:18" ht="15.75" customHeight="1" x14ac:dyDescent="0.25">
      <c r="H16" s="47" t="s">
        <v>176</v>
      </c>
      <c r="I16" s="47"/>
      <c r="J16" s="42"/>
    </row>
    <row r="17" spans="8:10" ht="15.75" customHeight="1" x14ac:dyDescent="0.25">
      <c r="H17" s="47"/>
      <c r="I17" s="47"/>
      <c r="J17" s="42"/>
    </row>
    <row r="18" spans="8:10" ht="15.75" customHeight="1" x14ac:dyDescent="0.25">
      <c r="H18" s="47"/>
      <c r="I18" s="47"/>
      <c r="J18" s="42"/>
    </row>
    <row r="19" spans="8:10" ht="15.75" customHeight="1" x14ac:dyDescent="0.25">
      <c r="H19" s="47"/>
      <c r="I19" s="47"/>
      <c r="J19" s="42"/>
    </row>
    <row r="20" spans="8:10" ht="15.75" customHeight="1" x14ac:dyDescent="0.25">
      <c r="H20" s="47"/>
      <c r="I20" s="47"/>
      <c r="J20" s="42"/>
    </row>
    <row r="21" spans="8:10" ht="12.75" customHeight="1" x14ac:dyDescent="0.25">
      <c r="H21" s="47"/>
      <c r="I21" s="47"/>
      <c r="J21" s="42"/>
    </row>
    <row r="22" spans="8:10" ht="15" customHeight="1" x14ac:dyDescent="0.25">
      <c r="H22" s="47"/>
      <c r="I22" s="47"/>
      <c r="J22" s="42"/>
    </row>
    <row r="23" spans="8:10" ht="15" customHeight="1" x14ac:dyDescent="0.25">
      <c r="H23" s="47"/>
      <c r="I23" s="47"/>
      <c r="J23" s="42"/>
    </row>
    <row r="24" spans="8:10" ht="15" customHeight="1" x14ac:dyDescent="0.25">
      <c r="H24" s="47"/>
      <c r="I24" s="47"/>
      <c r="J24" s="42"/>
    </row>
    <row r="25" spans="8:10" ht="15" customHeight="1" x14ac:dyDescent="0.25">
      <c r="H25" s="47"/>
      <c r="I25" s="47"/>
      <c r="J25" s="42"/>
    </row>
    <row r="26" spans="8:10" ht="15" customHeight="1" x14ac:dyDescent="0.25">
      <c r="H26" s="47"/>
      <c r="I26" s="47"/>
      <c r="J26" s="42"/>
    </row>
    <row r="27" spans="8:10" ht="15" customHeight="1" x14ac:dyDescent="0.25">
      <c r="H27" s="47"/>
      <c r="I27" s="47"/>
      <c r="J27" s="42"/>
    </row>
    <row r="28" spans="8:10" ht="15" customHeight="1" x14ac:dyDescent="0.25">
      <c r="H28" s="47"/>
      <c r="I28" s="47"/>
      <c r="J28" s="42"/>
    </row>
    <row r="29" spans="8:10" ht="15" customHeight="1" x14ac:dyDescent="0.25">
      <c r="I29" s="42"/>
      <c r="J29" s="42"/>
    </row>
    <row r="30" spans="8:10" ht="15" customHeight="1" x14ac:dyDescent="0.25">
      <c r="I30" s="42"/>
      <c r="J30" s="42"/>
    </row>
    <row r="31" spans="8:10" ht="15" customHeight="1" x14ac:dyDescent="0.25">
      <c r="I31" s="42"/>
      <c r="J31" s="42"/>
    </row>
    <row r="32" spans="8:10" ht="15" customHeight="1" x14ac:dyDescent="0.25">
      <c r="I32" s="42"/>
      <c r="J32" s="42"/>
    </row>
    <row r="33" spans="1:12" x14ac:dyDescent="0.25">
      <c r="I33" s="42"/>
      <c r="J33" s="42"/>
    </row>
    <row r="34" spans="1:12" x14ac:dyDescent="0.25">
      <c r="I34" s="42"/>
      <c r="J34" s="42"/>
    </row>
    <row r="35" spans="1:12" x14ac:dyDescent="0.25">
      <c r="E35" s="29"/>
      <c r="F35" s="29"/>
      <c r="G35" s="29"/>
      <c r="H35" s="29"/>
      <c r="I35" s="29"/>
      <c r="J35" s="29"/>
      <c r="K35" s="29"/>
      <c r="L35" s="29"/>
    </row>
    <row r="36" spans="1:12" s="29" customFormat="1" ht="38.25" x14ac:dyDescent="0.25">
      <c r="A36" s="39" t="s">
        <v>106</v>
      </c>
      <c r="B36" s="38" t="s">
        <v>127</v>
      </c>
      <c r="C36" s="38" t="s">
        <v>128</v>
      </c>
      <c r="D36" s="38" t="s">
        <v>129</v>
      </c>
      <c r="E36" s="38" t="s">
        <v>126</v>
      </c>
      <c r="F36" s="38" t="s">
        <v>130</v>
      </c>
      <c r="G36" s="38" t="s">
        <v>131</v>
      </c>
      <c r="H36" s="41" t="s">
        <v>135</v>
      </c>
      <c r="I36" s="40" t="s">
        <v>136</v>
      </c>
    </row>
    <row r="37" spans="1:12" s="35" customFormat="1" x14ac:dyDescent="0.25">
      <c r="A37" s="18">
        <v>2014</v>
      </c>
      <c r="B37" s="30">
        <v>562</v>
      </c>
      <c r="C37" s="30">
        <v>116</v>
      </c>
      <c r="D37" s="31">
        <v>0.20842181095409978</v>
      </c>
      <c r="E37" s="30">
        <v>311</v>
      </c>
      <c r="F37" s="30">
        <v>79</v>
      </c>
      <c r="G37" s="31">
        <v>0.22332923828042675</v>
      </c>
      <c r="H37" s="36">
        <v>7.9978912312509243</v>
      </c>
      <c r="I37" s="36">
        <v>14.452780938787845</v>
      </c>
    </row>
    <row r="38" spans="1:12" x14ac:dyDescent="0.25">
      <c r="A38" s="18">
        <v>2015</v>
      </c>
      <c r="B38" s="30">
        <v>548</v>
      </c>
      <c r="C38" s="30">
        <v>108</v>
      </c>
      <c r="D38" s="31">
        <v>0.21430057597039145</v>
      </c>
      <c r="E38" s="30">
        <v>338</v>
      </c>
      <c r="F38" s="30">
        <v>101</v>
      </c>
      <c r="G38" s="31">
        <v>0.27731224171741414</v>
      </c>
      <c r="H38" s="36">
        <v>8.6367149820174909</v>
      </c>
      <c r="I38" s="36">
        <v>14.002721331791671</v>
      </c>
    </row>
    <row r="39" spans="1:12" x14ac:dyDescent="0.25">
      <c r="A39" s="18">
        <v>2016</v>
      </c>
      <c r="B39" s="30">
        <v>520</v>
      </c>
      <c r="C39" s="30">
        <v>98</v>
      </c>
      <c r="D39" s="31">
        <v>0.1739843842136255</v>
      </c>
      <c r="E39" s="30">
        <v>303</v>
      </c>
      <c r="F39" s="30">
        <v>79</v>
      </c>
      <c r="G39" s="31">
        <v>0.24933826680565807</v>
      </c>
      <c r="H39" s="36">
        <v>7.7267829934271344</v>
      </c>
      <c r="I39" s="36">
        <v>13.26048566528749</v>
      </c>
    </row>
    <row r="40" spans="1:12" x14ac:dyDescent="0.25">
      <c r="A40" s="18">
        <v>2017</v>
      </c>
      <c r="B40" s="30">
        <v>574</v>
      </c>
      <c r="C40" s="30">
        <v>111</v>
      </c>
      <c r="D40" s="31">
        <v>0.18076123101623726</v>
      </c>
      <c r="E40" s="30">
        <v>327</v>
      </c>
      <c r="F40" s="30">
        <v>91</v>
      </c>
      <c r="G40" s="31">
        <v>0.25907311445597447</v>
      </c>
      <c r="H40" s="36">
        <v>8.217594531655747</v>
      </c>
      <c r="I40" s="36">
        <v>14.424768382784096</v>
      </c>
    </row>
    <row r="41" spans="1:12" x14ac:dyDescent="0.25">
      <c r="A41" s="18">
        <v>2018</v>
      </c>
      <c r="B41" s="30">
        <v>614</v>
      </c>
      <c r="C41" s="30">
        <v>131</v>
      </c>
      <c r="D41" s="31">
        <v>0.21225650682250308</v>
      </c>
      <c r="E41" s="30">
        <v>236</v>
      </c>
      <c r="F41" s="30">
        <v>58</v>
      </c>
      <c r="G41" s="31">
        <v>0.24459728867623606</v>
      </c>
      <c r="H41" s="36">
        <v>5.9710555611780212</v>
      </c>
      <c r="I41" s="36">
        <v>15.534864892217392</v>
      </c>
    </row>
    <row r="42" spans="1:12" s="29" customFormat="1" x14ac:dyDescent="0.25">
      <c r="A42" s="18">
        <v>2019</v>
      </c>
      <c r="B42" s="30">
        <v>571</v>
      </c>
      <c r="C42" s="30">
        <v>115</v>
      </c>
      <c r="D42" s="31">
        <v>0.18682155860457889</v>
      </c>
      <c r="E42" s="30">
        <v>252</v>
      </c>
      <c r="F42" s="30">
        <v>73</v>
      </c>
      <c r="G42" s="31">
        <v>0.28387336347862663</v>
      </c>
      <c r="H42" s="36">
        <v>6.3342312413333737</v>
      </c>
      <c r="I42" s="36">
        <v>14.352563646037128</v>
      </c>
    </row>
    <row r="43" spans="1:12" x14ac:dyDescent="0.25">
      <c r="A43" s="18">
        <v>2020</v>
      </c>
      <c r="B43" s="30">
        <v>542</v>
      </c>
      <c r="C43" s="30">
        <v>106</v>
      </c>
      <c r="D43" s="31">
        <v>0.19342012810548903</v>
      </c>
      <c r="E43" s="30">
        <v>215</v>
      </c>
      <c r="F43" s="30">
        <v>73</v>
      </c>
      <c r="G43" s="31">
        <v>0.31104552778514555</v>
      </c>
      <c r="H43" s="36">
        <v>5.4008339892485733</v>
      </c>
      <c r="I43" s="36">
        <v>13.615125684524312</v>
      </c>
    </row>
    <row r="44" spans="1:12" x14ac:dyDescent="0.25">
      <c r="A44" s="32" t="s">
        <v>107</v>
      </c>
      <c r="B44" s="33">
        <v>3931</v>
      </c>
      <c r="C44" s="33">
        <v>785</v>
      </c>
      <c r="D44" s="34">
        <v>0.19567026073143007</v>
      </c>
      <c r="E44" s="33">
        <v>1982</v>
      </c>
      <c r="F44" s="33">
        <v>554</v>
      </c>
      <c r="G44" s="34">
        <v>0.26373623827773451</v>
      </c>
      <c r="H44" s="37">
        <v>7.1774168481591847</v>
      </c>
      <c r="I44" s="37">
        <v>14.235330792186559</v>
      </c>
    </row>
  </sheetData>
  <mergeCells count="2">
    <mergeCell ref="H16:I28"/>
    <mergeCell ref="H12:I1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1" sqref="J31"/>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kommun_VC</vt:lpstr>
      <vt:lpstr>pivotter</vt:lpstr>
      <vt:lpstr>I50_J44</vt:lpstr>
      <vt:lpstr>listing65</vt:lpstr>
      <vt:lpstr>Blad2</vt:lpstr>
      <vt:lpstr>Blad4</vt:lpstr>
      <vt:lpstr>dashboards</vt:lpstr>
      <vt:lpstr>Blad1</vt:lpstr>
    </vt:vector>
  </TitlesOfParts>
  <Company>Landstinget i Jönköpings län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 centrum</dc:creator>
  <cp:lastModifiedBy>Sumanosova Marina</cp:lastModifiedBy>
  <dcterms:created xsi:type="dcterms:W3CDTF">2018-03-15T07:04:13Z</dcterms:created>
  <dcterms:modified xsi:type="dcterms:W3CDTF">2022-11-25T09:31:38Z</dcterms:modified>
</cp:coreProperties>
</file>